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РАБОТА\АРХИВ\2024\декабрь\4 декабря\ЗАКОН\"/>
    </mc:Choice>
  </mc:AlternateContent>
  <bookViews>
    <workbookView xWindow="0" yWindow="0" windowWidth="16320" windowHeight="12276"/>
  </bookViews>
  <sheets>
    <sheet name="Приложение № 2.2 (1492)" sheetId="2" r:id="rId1"/>
  </sheets>
  <definedNames>
    <definedName name="_xlnm.Print_Titles" localSheetId="0">'Приложение № 2.2 (1492)'!$7:$7</definedName>
    <definedName name="_xlnm.Print_Area" localSheetId="0">'Приложение № 2.2 (1492)'!$A$1:$C$301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7" i="2" l="1"/>
  <c r="C56" i="2"/>
  <c r="C20" i="2"/>
  <c r="C297" i="2" l="1"/>
  <c r="C296" i="2"/>
  <c r="C298" i="2" s="1"/>
  <c r="C294" i="2"/>
  <c r="C291" i="2"/>
  <c r="C283" i="2"/>
  <c r="C279" i="2"/>
  <c r="C276" i="2"/>
  <c r="C272" i="2"/>
  <c r="C265" i="2"/>
  <c r="C266" i="2" s="1"/>
  <c r="C260" i="2"/>
  <c r="C255" i="2"/>
  <c r="C257" i="2" s="1"/>
  <c r="C253" i="2"/>
  <c r="C250" i="2"/>
  <c r="C246" i="2"/>
  <c r="C247" i="2" s="1"/>
  <c r="C241" i="2"/>
  <c r="C244" i="2" s="1"/>
  <c r="C239" i="2"/>
  <c r="C233" i="2"/>
  <c r="C229" i="2"/>
  <c r="C226" i="2"/>
  <c r="C220" i="2"/>
  <c r="C221" i="2" s="1"/>
  <c r="C217" i="2"/>
  <c r="C216" i="2"/>
  <c r="C215" i="2"/>
  <c r="C214" i="2"/>
  <c r="C213" i="2"/>
  <c r="C208" i="2"/>
  <c r="C202" i="2"/>
  <c r="C198" i="2"/>
  <c r="C199" i="2" s="1"/>
  <c r="C196" i="2"/>
  <c r="C193" i="2"/>
  <c r="C190" i="2"/>
  <c r="C179" i="2"/>
  <c r="C176" i="2"/>
  <c r="C174" i="2"/>
  <c r="C173" i="2"/>
  <c r="C172" i="2"/>
  <c r="C169" i="2"/>
  <c r="C165" i="2"/>
  <c r="C166" i="2" s="1"/>
  <c r="C160" i="2"/>
  <c r="C161" i="2" s="1"/>
  <c r="C152" i="2"/>
  <c r="C148" i="2"/>
  <c r="C147" i="2"/>
  <c r="C142" i="2"/>
  <c r="C143" i="2" s="1"/>
  <c r="C144" i="2" s="1"/>
  <c r="C137" i="2"/>
  <c r="C134" i="2"/>
  <c r="C130" i="2"/>
  <c r="C131" i="2" s="1"/>
  <c r="C128" i="2"/>
  <c r="C122" i="2"/>
  <c r="C119" i="2"/>
  <c r="C114" i="2"/>
  <c r="C111" i="2"/>
  <c r="C107" i="2"/>
  <c r="C104" i="2"/>
  <c r="C97" i="2"/>
  <c r="C101" i="2" s="1"/>
  <c r="C92" i="2"/>
  <c r="C95" i="2" s="1"/>
  <c r="C90" i="2"/>
  <c r="C85" i="2"/>
  <c r="C82" i="2"/>
  <c r="C77" i="2"/>
  <c r="C72" i="2"/>
  <c r="C67" i="2"/>
  <c r="C69" i="2" s="1"/>
  <c r="C64" i="2"/>
  <c r="C55" i="2"/>
  <c r="C52" i="2"/>
  <c r="C50" i="2"/>
  <c r="C47" i="2"/>
  <c r="C46" i="2"/>
  <c r="C43" i="2"/>
  <c r="C38" i="2"/>
  <c r="C31" i="2"/>
  <c r="C30" i="2"/>
  <c r="C26" i="2"/>
  <c r="C21" i="2"/>
  <c r="C23" i="2" s="1"/>
  <c r="C14" i="2"/>
  <c r="C13" i="2" s="1"/>
  <c r="C8" i="2"/>
  <c r="C27" i="2" l="1"/>
  <c r="C32" i="2"/>
  <c r="C299" i="2"/>
  <c r="C300" i="2" s="1"/>
  <c r="C261" i="2"/>
  <c r="C184" i="2"/>
  <c r="C149" i="2"/>
  <c r="C153" i="2" s="1"/>
  <c r="C218" i="2"/>
  <c r="C234" i="2" s="1"/>
  <c r="C267" i="2" s="1"/>
  <c r="C58" i="2"/>
  <c r="C115" i="2" s="1"/>
  <c r="C138" i="2"/>
  <c r="C39" i="2"/>
  <c r="C154" i="2" l="1"/>
  <c r="C301" i="2"/>
  <c r="C16" i="2"/>
</calcChain>
</file>

<file path=xl/sharedStrings.xml><?xml version="1.0" encoding="utf-8"?>
<sst xmlns="http://schemas.openxmlformats.org/spreadsheetml/2006/main" count="438" uniqueCount="239">
  <si>
    <t xml:space="preserve">Государственная администрация Рыбницкого района и г. Рыбницы </t>
  </si>
  <si>
    <t xml:space="preserve">Министерство обороны Приднестровской Молдавской Республики </t>
  </si>
  <si>
    <t>Государственная администрация Григориопольского района и г. Григориополя</t>
  </si>
  <si>
    <t>Итого по программе капитальных вложений</t>
  </si>
  <si>
    <t>Министерство по социальной защите и труду  Приднестровской Молдавской Республики</t>
  </si>
  <si>
    <t>Государственная администрация г. Тирасполя и г. Днестровска</t>
  </si>
  <si>
    <t>Государственная администрация Слобоздейского района и г. Слободзеи</t>
  </si>
  <si>
    <t>Государственная администрация Каменского района и г. Каменки</t>
  </si>
  <si>
    <t>Итого по программе капитального ремонта</t>
  </si>
  <si>
    <t>№ п/п</t>
  </si>
  <si>
    <t xml:space="preserve">Наименование объекта </t>
  </si>
  <si>
    <t>Программа капитальных вложений</t>
  </si>
  <si>
    <t>Итого</t>
  </si>
  <si>
    <t>Государственная администрация г. Бендеры</t>
  </si>
  <si>
    <t>Государственная администрация Слободзейского района и г. Слободзеи</t>
  </si>
  <si>
    <t>Государственная администрация  Каменского района и г. Каменки</t>
  </si>
  <si>
    <t>Государственная администрация Дубоссарского района и г. Дубоссары</t>
  </si>
  <si>
    <t>Министерство здравоохранения Приднестровской Молдавской Республики</t>
  </si>
  <si>
    <t xml:space="preserve">Сумма, руб. </t>
  </si>
  <si>
    <t>Министерство экономического развития Приднестровской Молдавской Республики</t>
  </si>
  <si>
    <t>Министерство внутренних дел Приднестровской Молдавской Республики</t>
  </si>
  <si>
    <t xml:space="preserve">Министерство по социальной защите и труду Приднестровской Молдавской Республики </t>
  </si>
  <si>
    <t>Программа капитального ремонта</t>
  </si>
  <si>
    <t>Приднестровский государственный университет им. Т. Г. Шевченко</t>
  </si>
  <si>
    <t>Министерство сельского хозяйства и природных ресурсов Приднестровской Молдавской Республики</t>
  </si>
  <si>
    <t>Капитальный ремонт гидротехнических и противопаводковых сооружений, в том числе проектные работы</t>
  </si>
  <si>
    <t>Администрация Президента Приднестровской Молдавской Республики</t>
  </si>
  <si>
    <t>Государственная администрация г. Днестровска</t>
  </si>
  <si>
    <t>Министерство государственной безопасности Приднестровской Молдавской Республики</t>
  </si>
  <si>
    <t xml:space="preserve">Государственная служба исполнения наказаний Министерства юстиции Приднестровской Молдавской Республики </t>
  </si>
  <si>
    <t>1.</t>
  </si>
  <si>
    <t>2.</t>
  </si>
  <si>
    <t>Приобретение непроизводственного оборудования и предметов длительного пользования для государственных учреждений (240120)</t>
  </si>
  <si>
    <t>Капитальные вложения в строительство объектов социально-культурного назначения (240230)</t>
  </si>
  <si>
    <t>Итого по подстатье 240120</t>
  </si>
  <si>
    <t>Итого по подстатье 240230</t>
  </si>
  <si>
    <t>Капитальные вложения в строительство административных зданий  (240240)</t>
  </si>
  <si>
    <t>Итого по подстатье 111070</t>
  </si>
  <si>
    <t>Товары и услуги, не отнесенные к другим подстатьям (111070)</t>
  </si>
  <si>
    <t>Капитальный ремонт объектов социально-культурного назначения (240330)</t>
  </si>
  <si>
    <t>Итого по подстатье 240330</t>
  </si>
  <si>
    <t>Капитальный ремонт административных зданий (240340)</t>
  </si>
  <si>
    <t>Итого по подстатье 240340</t>
  </si>
  <si>
    <t>Капитальный ремонт прочих объектов (240360)</t>
  </si>
  <si>
    <t>Итого по подстатье 240360</t>
  </si>
  <si>
    <t>ВСЕГО расходов по Фонду капитальных вложений Приднестровской Молдавской Республики</t>
  </si>
  <si>
    <t>Правительство Приднестровской Молдавской Республики</t>
  </si>
  <si>
    <t xml:space="preserve">Государственная служба по культуре и историческому наследию Приднестровской Молдавской Республики </t>
  </si>
  <si>
    <t xml:space="preserve">Министерство иностранных дел Приднестровской Молдавской Республики </t>
  </si>
  <si>
    <t>Судебный департамент при Верховном суде Приднестровской Молдавской Республики</t>
  </si>
  <si>
    <t>Государственный таможенный комитет Приднестровской Молдавской Республики</t>
  </si>
  <si>
    <t>Итого по подстатье 240240</t>
  </si>
  <si>
    <t>Капитальные вложения в строительство прочих объектов (240270)</t>
  </si>
  <si>
    <t xml:space="preserve">Счетная палата Приднестровской Молдавской Республики </t>
  </si>
  <si>
    <t>Капитальный ремонт парка "Октябрьский" в г. Бендеры, в том числе проектные работы</t>
  </si>
  <si>
    <t>Восстановление парка Витгенштейна, г. Каменка, в том числе проектные работы</t>
  </si>
  <si>
    <t>Государственная служба управления документацией и архивами Приднестровской Молдавской Республики</t>
  </si>
  <si>
    <t>Участие Правительства в осуществлении отдельных программ (290 000)</t>
  </si>
  <si>
    <t>Государственная администрация Рыбницкого района и г. Рыбницы</t>
  </si>
  <si>
    <t>Итого по подстатье 290 000</t>
  </si>
  <si>
    <t>Основные характеристики, источники формирования и направления расходования средств Фонда капитальных вложений Приднестровской Молдавской Республики на 2024 год</t>
  </si>
  <si>
    <t>Капитальный ремонт административного здания УГАИ, расположенного по адресу: г. Бендеры, ул. Тимирязева, 2а, в том числе проектные работы</t>
  </si>
  <si>
    <t>Капитальный ремонт городского стадиона, расположенного по адресу: г. Днестровск, ул. Строителей</t>
  </si>
  <si>
    <t>Разработка проектно-сметной документации</t>
  </si>
  <si>
    <t>Реконструкция картодрома, расположенного по адресу : г. Григориополь, ул. Васканова, б/н</t>
  </si>
  <si>
    <t>Реконструкция гребной базы МОУ ДО "Григориопольская ДЮСШ", ЦПКиО, расположенной по адресу: г. Григориополь, ул. Васканова</t>
  </si>
  <si>
    <t>Оборудование пищеблока механической  (приточно-вытяжной) вентиляцией ГОУ "Бендерская С(К)ОШИ III, IV, VII видов", расположенного по адресу: г. Бендеры, ул. 12 Октября, 81в</t>
  </si>
  <si>
    <t>Капитальный ремонт МДОУ "Центр развития ребенка "Ивушка", расположенного по адресу: г. Слободзея, ул. Ленина, 76/1</t>
  </si>
  <si>
    <t>Ремонт стадиона "Октомбрие", расположенного по адресу: г. Каменка, пер. Кирова, 2, в том числе проектные работы</t>
  </si>
  <si>
    <t>Капитальный ремонт ГОУ "Бендерский детский дом для детей-сирот и детей, оставшихся без попечения родителей", расположенного по адресу: г. Бендеры, ул. Ленинградская, 20, в том числе ремонт дорожного покрытия</t>
  </si>
  <si>
    <t>Капитальный ремонт здания Министерства иностранных дел ПМР, расположенного по адресу: г. Тирасполь, ул. Свердлова, 45</t>
  </si>
  <si>
    <t>Капитальный ремонт поликлиники МГБ ПМР, расположенной по адресу: г. Тирасполь, ул. Мира, 27</t>
  </si>
  <si>
    <t>Капитальный ремонт 2 этажа здания ГОУ  СПО "Училище олимпийского резерва", расположенного по адресу: г. Тирасполь, пер. Одесский, 2</t>
  </si>
  <si>
    <t>Капитальный ремонт здания Слободзейского районного суда, расположенного по адресу: г. Слободзея, ул. Ленина, 74</t>
  </si>
  <si>
    <t xml:space="preserve">"О республиканском бюджете на 2024 год" </t>
  </si>
  <si>
    <t>ДОХОДЫ ВСЕГО, в том числе:</t>
  </si>
  <si>
    <t>3.</t>
  </si>
  <si>
    <t>4.</t>
  </si>
  <si>
    <t>5.</t>
  </si>
  <si>
    <t>6.</t>
  </si>
  <si>
    <t>7.</t>
  </si>
  <si>
    <t>8.</t>
  </si>
  <si>
    <t>9.</t>
  </si>
  <si>
    <t>Экспертиза проектно-сметной документации по капитальному ремонту зданий и сооружений</t>
  </si>
  <si>
    <t>к  Закону Приднестровской Молдавской Республики</t>
  </si>
  <si>
    <t>Экспертиза проектно-сметной документации по строительству зданий и сооружений</t>
  </si>
  <si>
    <t>10.</t>
  </si>
  <si>
    <t>11.</t>
  </si>
  <si>
    <t>12.</t>
  </si>
  <si>
    <t>Итого по подстатье 240270</t>
  </si>
  <si>
    <t>Приложение № 2.2</t>
  </si>
  <si>
    <t xml:space="preserve">Приобретение оборудования для спортивных залов корпусов № 1 и № 3 и спортивного зала инженерно-технического института, оборудование спортивных площадок студенческого городка, инженерно-технического института и спортивно-оздоровительного комплекса "Содружество" </t>
  </si>
  <si>
    <t xml:space="preserve">Реконструкция летнего кинотеатра в г. Слободзее, в том числе благоустройство территории </t>
  </si>
  <si>
    <t>Капитальный ремонт ГУ "Бендерский психоневрологический дом-интернат", расположенного по адресу: г. Бендеры, ул. Пионерская, 15</t>
  </si>
  <si>
    <t>Капитальный ремонт МС(К)ОУ № 2 (дети с ограниченными возможностями здоровья), расположенного по адресу: г. Тирасполь, пер. Труда 2а</t>
  </si>
  <si>
    <t>Капитальный ремонт МДОУ "Центр развития ребенка "Лучик", расположенного по адресу: г. Слободзея, ул. Солнечная, 31</t>
  </si>
  <si>
    <t>Государственная служба по спорту Приднестровской Молдавской Республики</t>
  </si>
  <si>
    <t>Капитальный ремонт на территории режимной зоны Учреждения исполнения наказаний № 3 Государственной службы исполнения наказаний Министерства юстиции ПМР, расположенного по адресу: г. Тирасполь,ул. С.Лазо, 7, -  капитальный ремонт фасада и частичный ремонт кровли здания колонии поселения мужского участка</t>
  </si>
  <si>
    <t xml:space="preserve">Благоустройство студенческого городка ГОУ "ПГУ им. Т. Г. Шевченко" </t>
  </si>
  <si>
    <t>Реконструкция здания (санитарные узлы) ГОУ СПО "Приднестровский государственный медицинский колледж им. Л. А. Тарасевича", расположенного по адресу: г. Бендеры, ул. Гагарина, 25, в том числе проектные работы</t>
  </si>
  <si>
    <t xml:space="preserve">Строительство спортивно-актового зала под спортивные залы бокса МУДО "ДЮСШ г. Рыбница", расположенного по адресу: г. Рыбница, ул. Юбилейная, 33 </t>
  </si>
  <si>
    <t>Капитальный ремонт ГОУ "Глинойская специальная коррекционная школа-интернат для детей-сирот и детей, оставшихся без попечения родителей, VIII вида", расположенного по адресу: с. Глиное, Слободзейский район, ул. Котовского, 1</t>
  </si>
  <si>
    <t>Установка мемориальных плит воинам, погибшим в Великой Отечественной войне, на Мемориале Славы, г. Тирасполь</t>
  </si>
  <si>
    <t>Отчисления от единого таможенного платежа</t>
  </si>
  <si>
    <t>Часть остатка средств, сложившихся по состоянию на 1 января 2023 года от отчисления от единого социального налога</t>
  </si>
  <si>
    <t>Прочие поступления</t>
  </si>
  <si>
    <t xml:space="preserve">РАСХОДЫ ВСЕГО, в том числе: </t>
  </si>
  <si>
    <t>Реконструкция акушерско-гинекологического стационара ГУ "Бендерский центр матери и ребенка", расположенного по адресу: г. Бендеры, ул. Протягайловская, 6, в том числе проектные работы</t>
  </si>
  <si>
    <t>Создание государственного историко-краевеческого музея (в составе Екатеринеского парка) (3 этап), в том числе проектные работы</t>
  </si>
  <si>
    <t>Устройство детского городка по адресу: с. Терновка, ул. Ленина, 42а</t>
  </si>
  <si>
    <t>Благоустройство парка им. Кирова в г. Рыбнице (обустройство беседки, установка малых архитектурных форм, строительство вспомогательного помещения в районе летней эстрадной площадки)</t>
  </si>
  <si>
    <t>Министерство обороны Приднестровской Молдавской Республики</t>
  </si>
  <si>
    <t>Строительство 4-этажного здания Военного института Министерства обороны (ВИМО), военный городок № 15, г. Тирасполь, в том числе проектные работы</t>
  </si>
  <si>
    <t>Создание Республиканского приюта для содержания безнадзорных животных</t>
  </si>
  <si>
    <t>Капитальные вложения в строительство коммунальных объектов (240250)</t>
  </si>
  <si>
    <t>Строительство водопроводной сети по ул. Молодежной в с. Терновка Слободзейского района, в том числе проектные работы (кредиторская задолженность за 2023 год - 297 629 рублей)</t>
  </si>
  <si>
    <t>Мероприятия по технологическому присоединению всех объектов (блокпостов) республики к сетям электроснабжения (проектные, строительно-монтажные, пуско-наладочные работы)</t>
  </si>
  <si>
    <t>Итого по подстатье 240250</t>
  </si>
  <si>
    <t>Прочие расходные материалы и предметы снабжения (110360)</t>
  </si>
  <si>
    <t>Приобретение материалов для выполнения хозяйственным способом капитального ремонта зданий в ГУП ОК "Днестровские зори"</t>
  </si>
  <si>
    <t>Итого по подстатье 110360</t>
  </si>
  <si>
    <t>Капитальный ремонт СВА Коротное ГУЗ "Днестровская городская больница", расположенной по адресу: с. Коротное, ул. Фрунзе, 5б, в том числе проектные работы и благоустройство территории</t>
  </si>
  <si>
    <t>Министерство просвещения  Приднестровской Молдавской Республики</t>
  </si>
  <si>
    <t xml:space="preserve">Капитальный ремонт МОУ "Каменская ОСШ № 3", расположенного по адресу:  г. Каменка, ул. Кирова, 59, в том числе проектные работы </t>
  </si>
  <si>
    <t xml:space="preserve">Капитальный ремонт МОУ  "Кузьминская ООШ – детский сад", расположенного по адресу: с. Кузьмин, ул. Солтыса, 64    </t>
  </si>
  <si>
    <t>Капитальный ремонт МОУ "Окницкая ООШ – детский сад", расположенного по адресу: Каменский район, с. Окница, ул. Шевченко, 70</t>
  </si>
  <si>
    <t>Капитальный ремонт МОУ "Грушковская ООШ – детский сад", расположенного по адресу: Каменский район, с. Грушка, ул. Фрунзе, 146</t>
  </si>
  <si>
    <t>Капитальный ремонт МОУ "Подоймская ОСШ – детский сад", расположенного по адресу: с. Подойма, ул. Ленина, 94</t>
  </si>
  <si>
    <t>Капитальный ремонт учебного корпуса ГОУ ВПО "Приднестровской государственный институт им. А. Г. Рубинштейна", расположенного по адресу: г. Тирасполь, ул. Луначарского, 26</t>
  </si>
  <si>
    <t>Капитальный ремонт здания Каменского районного суда, расположенного по адресу: г. Каменка, ул. Ленина, 21</t>
  </si>
  <si>
    <t>Мероприятия по благоустройству и сохранению мест захоронений Героев Советского Союза, полных кавалеров ордена Славы и мемориалов воинской славы Великой Отечественной войны   на 2024–2025 годы</t>
  </si>
  <si>
    <t>Капитальный ремонт скульптурной композиции, капитальный ремонт стен, благоустройство территории, установка памятных плит, устройство ограждения Мемориала жертвам фашизма, г. Дубоссары, ул. Зои   Космодемьянской, 22а</t>
  </si>
  <si>
    <t>13.</t>
  </si>
  <si>
    <t>Ремонт и благоустройство мемориального комплекса, посвященного участникам Великой Отечественной войны, воинам-интернационалистам и защитникам Приднестровья, городское кладбище в г. Каменке</t>
  </si>
  <si>
    <t>14.</t>
  </si>
  <si>
    <t>15.</t>
  </si>
  <si>
    <t>Итого по мероприятиям по благоустройству и сохранению мест захоронений Героев Советского Союза, полных кавалеров ордена Славы и мемориалов воинской славы Великой Отечественной войны на 2024–2025 годы</t>
  </si>
  <si>
    <t>Капитальный ремонт кровли и благоустройство Дома официальных приемов Администрации Президента Приднестровской Молдавской Республики, расположенного по адресу: г. Тирасполь, ул. Мира, 50, в том числе проектные работы</t>
  </si>
  <si>
    <t>Министерство просвещения Приднестровской Молдавской Республики</t>
  </si>
  <si>
    <t>2.1.</t>
  </si>
  <si>
    <t>1.1.</t>
  </si>
  <si>
    <t>1.2.</t>
  </si>
  <si>
    <t>1.3.</t>
  </si>
  <si>
    <t>Реконструкция  терапевтического корпуса ГУ "Республиканская клиническая больница" под размещение обучающего (симуляционного) центра и администрации ГУ "Республиканская клиническая больница", расположенного по адресу: г. Тирасполь, ул. Мира, 33, в том числе проектные работы</t>
  </si>
  <si>
    <t>Завершение строительства базы отдыха "Прометей", расположенной по адресу: Слободзейский район, земли Кицканского лесничества ГУП "РЛПХ"</t>
  </si>
  <si>
    <t xml:space="preserve">Капитальный ремонт кровли административного здания УБЭПиК И УУР, расположенного по адресу г. Тирасполь, ул. К. Либкнехта, 167 </t>
  </si>
  <si>
    <t>ОСТАТКИ, сложившиеся по состоянию на 01.01.2024 г., ВСЕГО, в том числе:</t>
  </si>
  <si>
    <t>Строительство административно-бытового здания с переходной галереей, пункта охраны, комплекса гаражей машин СМП, ремонтной зоны с автомойкой ГУ "Республиканский центр скорой медицинской помощи", расположенного по адресу: г. Тирасполь, ул. Суворова, 33, в том числе проектные работы</t>
  </si>
  <si>
    <t>Реконструкция СВА с. Дойбаны под размещение единого комплекса для проживания одиноких граждан пожилого возраста, расположенной по адресу: с. Дойбаны-1, ул. Молодежная, д. 8</t>
  </si>
  <si>
    <t>Реконструкция операционного блока, отделения хирургии № 1, отделения гнойной хирургии  ГУ "Рыбницкая центральная районная больница", расположенных по адресу:  г. Рыбница, ул. Грибоедова, 3, в том числе проектные работы</t>
  </si>
  <si>
    <t>Благоустройство территории ГОУ "Бендерская специальная (коррекционная) общеобразовательная школа-интернат III, IV, VIII видов", расположенного по адресу: г. Бендеры, ул. 12 Октября, 81в  (кредиторская задолженность за 2023 год - 421 рубль)</t>
  </si>
  <si>
    <t>Реконструкция Тираспольского городского стадиона им. Е. Я. Шинкаренко (2 этап), расположенного по адресу: г. Тирасполь, ул. Мира, 21, и ледового катка, расположенного по адресу: г.Тирасполь, ул. Синева, 3,  в том числе проектные работы</t>
  </si>
  <si>
    <t>Создание спортивного комплекса на территории МОУ "БСОШ № 15" , расположенного по адресу: г. Бендеры,  ул. Т. Кручок, 17, в том числе проектные работы</t>
  </si>
  <si>
    <t>Завершение благоустройства территории МОУ "Бендерская гимназия № 1",  расположенного по адресу: г. Бендеры, ул. Шестакова, 27</t>
  </si>
  <si>
    <t>Благоустройство набережной р. Днестр по ул. Вальченко (вдоль жилого дома № 33 по ул. Вальченко до моста Рыбница - Резина)</t>
  </si>
  <si>
    <t xml:space="preserve">Реконструкция газовой котельной УБЭПиК И УУР, расположенной по адресу: г. Тирасполь, ул. К. Либкнехта, 167 </t>
  </si>
  <si>
    <t xml:space="preserve">Строительство общественного туалета на ТПП "Бендеры (Каушаны)", расположенном по адресу: г. Бендеры, ул. 40 лет. МССР, в том числе проектные работы и благоустройство территории </t>
  </si>
  <si>
    <t>Капитальный ремонт ГУЗ "Днестровская городская больница", расположенного по адресу: г. Днестровск, ул. Терпиловского, 1 (замена оконных блоков) (кредиторская задолженность за 2023 год - 11 976 рублей)</t>
  </si>
  <si>
    <t>Капитальный ремонт фасада и входной группы здания главного корпуса ГОУ "Днестровский техникум энергетики и компьютерных технологий", расположенного по адресу: г. Днестровск, ул. Строителей, 38,  в том числе проектные работы</t>
  </si>
  <si>
    <t>Капитальный ремонт Дома культуры с.Фрунзе, в том числе проектные работы</t>
  </si>
  <si>
    <t>Завершение работ по капитальному ремонту зданий литер "Л", "К", "Е" (Фламинго) в ГУП "ОК "Днестровские зори"</t>
  </si>
  <si>
    <t>Капитальный ремонт 2-го этажа Дома официальных приемов Администрации Президента Приднестровской Молдавской Республики, расположенного по адресу: г. Тирасполь, ул. Мира, 50</t>
  </si>
  <si>
    <t>Капитальный ремонт здания Счетной палаты ПМР, расположенного по адресу: г. Тирасполь, ул. Ленина, 1/2</t>
  </si>
  <si>
    <t>Благоустройство территории, ремонт памятников, освещение Кургана Славы, Дубоссарский район, трасса Тирасполь – Дубоссары</t>
  </si>
  <si>
    <t>Ремонт стены памяти (вертикального панно), установка гранитных плит с фамилиями, замощение тротуарной плиткой территории мемориального ансамбля воинам, погибшим в годы Великой Отечественной войны 1941–1945 годов, с. Тея, ул. Ленина (возле здания Дома культуры)</t>
  </si>
  <si>
    <t>Ремонт скульптуры солдата, установка гранитных плит с фамилиями на братской могиле советских воинов, погибших в годы Великой Отечественной войны 1941–1945 годов, с. Спея,  ул. Ленина (напротив здания Дома культуры)</t>
  </si>
  <si>
    <t>Ремонт скульптуры солдата, замощение тротуарной плиткой периметра захоронения, установка гранитных плит с фамилиями  на братской могиле советских воинов, погибших в годы Великой Отечественной войны 1941–1945 годов, с. Шипка, ул. Ленина, 87 (центр села)</t>
  </si>
  <si>
    <t>Ремонт скульптуры солдата, замощение тротуарной плиткой периметра захоронения, установка гранитных плит с фамилиями на братской могиле советских воинов, погибших в годы Великой Отечественной войны 1941–1945 годов, с. Токмазея, ул. Ленина, 183</t>
  </si>
  <si>
    <t>Ремонт скульптуры солдата, замощение тротуарной плиткой периметра захоронения, установка гранитных плит с фамилиями на братской могиле советских воинов, погибших в годы Великой Отечественной войны 1941–1945 годов, с. Тея, ул. Ленина, 9</t>
  </si>
  <si>
    <t>Устройство забора Учреждения исполнения наказаний № 1 Государственной службы исполнения наказаний Министерства юстиции ПМР, расположенного по адресу: Григориопольский район, п. Глиное, ул. Микояна, 60</t>
  </si>
  <si>
    <t>Завершение благоустройства территории (мощение плиткой) ГУП ОК "Днестровские зори"</t>
  </si>
  <si>
    <t>Государственная служба по культуре  и историческому наследию Приднестровской Молдавской Республики</t>
  </si>
  <si>
    <t xml:space="preserve">Оборудование здания государственных архивов, расположенного по адресу: г. Тирасполь, ул. Текстильщиков, 36,  для обеспечения сохранности документов на нетрадиционных носителях </t>
  </si>
  <si>
    <t>Приобретение производственного оборудования, производственного и хозяйственного инвентаря для здания государственных архивов, расположенного по адресу: г. Тирасполь, ул. Текстильщиков, 36</t>
  </si>
  <si>
    <t xml:space="preserve">Приобретение оборудования для корпусов "Б" и "В" ГОУ "Приднестровский государственный университет им. Т. Г. Шевченко" </t>
  </si>
  <si>
    <t xml:space="preserve">Оснащение экспозиции Музея археологии Приднестровья ГОУ "Приднестровский государственный университет им. Т. Г. Шевченко" </t>
  </si>
  <si>
    <t>Реконструкция поликлиники ГУ "Слободзейская центральная районная больница", расположенной по адресу:  г. Слободзея, ул. Ленина, 98а, в том числе проектные работы и благоустройство</t>
  </si>
  <si>
    <t xml:space="preserve">Устройство приточно-вытяжной вентиляции ФАПа с. Янтарное ГУ "Каменская центральная районная больница", расположенного по адресу: с. Янтарное, ул. Ленина, 18А </t>
  </si>
  <si>
    <t>Благоустройство прилегающей территории приемного отделения скорой медицинской помощи ГУ "Каменская центральная районная больница", расположенного по адресу: г. Каменка, ул. Кирова, 300/2</t>
  </si>
  <si>
    <t>Реконструкция административного-хозяйственного комплекса строений МОУ "Григориопольская ОСШ 2 им. А. Стоева с лицейскими классами", расположенного по адресу: г. Григориополь,  ул. К. Маркса, 187</t>
  </si>
  <si>
    <t>Реконструкция Учреждения исполнения наказаний № 1 Государственной службы исполнения наказаний Министерства юстиции ПМР, расположенного по адресу: Григориопольский район, п. Глиное, ул. Микояна, 60, - строительство канализационных сетей, очистных сооружений для хозяйственно-бытовых стоков (в т.ч. проектные работы и геодезические изыскания)</t>
  </si>
  <si>
    <t>Реконструкция Учреждения исполнения наказаний № 1 Государственной службы исполнения наказаний Министерства юстиции ПМР, расположенного по адресу: Григориопольский район, п. Глиное, ул. Микояна, 60, - строительство футбольно-волейбольного поля с резиновым покрытием и разметкой на территории режимной зоны (в т.ч. проектные работы)</t>
  </si>
  <si>
    <t>Приобретение комплекса строений, расположенного по адресу: г. Тирасполь, ул. Ленина, д. 1/1</t>
  </si>
  <si>
    <t>Капитальный ремонт помещений кардиологического корпуса, лит. С, ГУ "Республиканская клиническая больница", расположенного по адресу: г. Тирасполь, ул. Мира, 33</t>
  </si>
  <si>
    <t>Капитальный ремонт Дома культуры с. Коротное</t>
  </si>
  <si>
    <t>Капитальный ремонт МОУ "Краснооктябрьская НОШ - детский сад", расположенного по адресу: с. Красный Октябрь, ул. Молодежная, 46</t>
  </si>
  <si>
    <t>Капитальный ремонт столовой ГОУ "Республиканский кадетский корпус им. светлейшего князя Г. А. Потемкина-Таврического" МВД ПМР, расположенного по адресу: г. Бендеры, ул. З. Космодемьянской, 8б, в том числе проектные работы</t>
  </si>
  <si>
    <t>Устройство ограждения футбольного поля городского стадиона, расположенного по адресу: г. Днестровск, ул. Строителей</t>
  </si>
  <si>
    <t>Благоустройство сквера "Южный" в г. Тирасполе, расположенного на пересечении ул. Горького и ул. Ленина</t>
  </si>
  <si>
    <t>Строительство спортивного комплекса в г. Слободзее, в том числе проектные работы</t>
  </si>
  <si>
    <t>Строительство спортивного комплекса по ул. Ленина, 159, в г. Дубоссары, в том числе проектные работы,  II этап</t>
  </si>
  <si>
    <t>Капитальный ремонт помещений скорой медицинской помощи, приемного отделения  ГУ "Каменская центральная районная больница", расположенных по адресу: г. Каменка, ул. Кирова, 300/2, в том числе проектные работы</t>
  </si>
  <si>
    <t>Капитальный ремонт учебного корпуса № 3 ГОУ "ПГУ им. Т. Г. Шевченко", расположенного по адресу: г. Тирасполь, ул. 25 Октября, 128</t>
  </si>
  <si>
    <t xml:space="preserve">Капитальный ремонт братской могилы советских воинов и памятника односельчанам, погибшим в годы Великой Отечественной войны 1941–1945 годов, с. Плоть, центр села </t>
  </si>
  <si>
    <t>Разработка и экспертиза проектно-сметной документации по строительству зданий и сооружений, (кредиторская задолженность                                                                                за 2023 год - 770 рублей)</t>
  </si>
  <si>
    <t>Создание экспозиции "Приднестровье в годы ВОВ 1941–1945 годов" в Государственном историко-краеведческом музее</t>
  </si>
  <si>
    <t>Обновление материально-технической базы учебных мастерских инженерно-технического института ГОУ "Приднестровский государственный университет им. Т. Г. Шевченко" (технический колледж им. Ю. А. Гагарина), расположенного по адресу: г. Тирасполь,                                                                ул. Восстания, 2а (станки и иное оборудование для механической мастерской и учебного оборудования для электромонтажной мастерской)</t>
  </si>
  <si>
    <t>Строительство не завершенного строительством здания под пищеблок и прачечный блок ГУ "Республиканская клиническая больница", расположенного по адресу: г. Тирасполь, ул. Мира, 33, в том числе проектные работы  (кредиторская задолженность за 2023 год -                                                               891 550 рублей)</t>
  </si>
  <si>
    <t>Реконструкция поликлиники ГУ "Григориопольская центральная районная больница", расположенной по адресу: г. Григориополь,                                                                       ул. Дзержинского, 34, в том числе проектные работы и благоустройство</t>
  </si>
  <si>
    <t>Реконструкция операционного блока ГУ "Дубоссарская центральная районная больница", расположенного по адресу: г. Дубоссары,                                                                   ул. Фрунзе, 46</t>
  </si>
  <si>
    <t>Строительство СВА с. Гиска ГУ "Бендерский центр амбулаторно-поликлинической помощи", расположенного по адресу: с. Гиска,                                                                        ул. Ленина, 173а, в том числе проектные работы и благоустройство территории</t>
  </si>
  <si>
    <t>Реконструкция педиатрического стационара ГУ "Республиканский центр матери и ребенка", расположенного по адресу: г. Тирасполь,                                                                  ул. 1 Мая, 58, в том числе проектные работы</t>
  </si>
  <si>
    <t>Реконструкция помещений ГУ "Республиканский госпиталь инвалидов Великой Отечественной войны" под размещение дополнительных диализных мест, расположенных по адресу: г. Тирасполь, ул. Юности, 33, в том числе проектные работы</t>
  </si>
  <si>
    <t>Строительство пристройки к зданию корпуса ГУ "Тираспольский психоневрологический дом-интернат", расположенному по адресу:                                                                   г. Тирасполь, ул. Гвардейская, 9, в том числе проектные работы</t>
  </si>
  <si>
    <t>Создание парка имени Александра Невского на территории исторического военно-мемориального комплекса "Бендерская крепость" и реконструкция исторического военно-мемориального комплекса "Бендерская крепость", в том числе проектные работы</t>
  </si>
  <si>
    <t>Благоустройство (мощение плиткой) территории МОУ "Подоймская ОСШ – детский сад", расположенного по адресу: с. Подойма,                                                                       ул. Ленина, 94</t>
  </si>
  <si>
    <t>Благоустройство (мощение плиткой) территории МОУ "Окницкая ООШ – детский сад", расположенного по адресу: Каменский район,                                                                    с. Окница, ул. Шевченко, 70</t>
  </si>
  <si>
    <t>Благоустройство (мощение плиткой) территории  МОУ  "Кузьминская ООШ – детский сад", расположенного по адресу: с. Кузьмин,                                                                   ул. Солтыса, 64</t>
  </si>
  <si>
    <t>Реконструкция здания литер Ф под автономную водогрейную газовую котельную, суммарной мощностью 1,5МВт, для отопления и горячего водоснабжения зданий литер "А" (административный корпус), литер "Б" (поликлиника), литер "В" (бассейн закрытого типа), литер "Д" (водолечебница), литер "М" (детская столовая), литер "Е", "К", "Л" (спальный корпус "Фламинго") ГУП ОК "Днестровские зори"</t>
  </si>
  <si>
    <t>Реконструкция  с усилением фундамента учебного корпуса "ГОУ ВПО "Приднестровский государственный институт искусств                                                          им. А. Г. Рубинштейна", расположенного по адресу: г. Тирасполь, ул. Луначарского, 26, в том числе проектные работы</t>
  </si>
  <si>
    <t>Реконструкция здания государственных архивов, расположенного по адресу: г. Тирасполь, ул. Текстильщиков, 36, в том числе проектные работы</t>
  </si>
  <si>
    <t>Устройство фундамента для грузовых платформенных весов на ТПП "Вадул-луй-Водэ", в том числе: благоустройство прилегающей территории, вынос инженерных сетей и проектные работы, – расположенном по адресу: Дубоссарский район, полоса отвода автомобильной дороги Тирасполь-Рыбница-Кошница, на отм. 0+100м</t>
  </si>
  <si>
    <t>Изготовление и монтаж металлического ограждения и калитки ГОУ СПО "Бендерский педагогический колледж", расположенного по адресу: г. Бендеры, ул. П. Морозова, 8, со стороны ул. Интернационалистов, г. Бендеры</t>
  </si>
  <si>
    <t>Капитальный ремонт поликлиники ГУ "Дубоссарская центральная районная больница", расположенной по адресу: г. Дубоссары,                     ул. Моргулец, 3, в том числе проектные работы и благоустройство</t>
  </si>
  <si>
    <t>Капитальный ремонт здания компьютерной томографии ГУ "Республиканская клиническая больница", расположенного по адресу:                   г. Тирасполь, ул. Мира, 33</t>
  </si>
  <si>
    <t>Капитальный ремонт мягкой кровли корпуса отделения химиотерапии ГУ "Республиканская клиническая больница", расположенного по адресу: г. Тирасполь, ул. Мира, 33</t>
  </si>
  <si>
    <t>Капитальный ремонт хозяйственного блока, неврологического, кардиологического и терапевтического отделений ГУ "Рыбницкая центральная районная больница", расположенных по адресу: г. Рыбница, ул. Грибоедова, 3, в том числе проектные работы</t>
  </si>
  <si>
    <t>Капитальный ремонт санитарных узлов ГУ "Каменская центральная районная больница", расположенного по адресу: г. Каменка,                                         ул. Кирова, 300</t>
  </si>
  <si>
    <t>Капитальный ремонт ГУ "Бендерская центральная городская больница", расположенного по адресу: г. Бендеры, ул. Б. Восстания, 146, в том числе проектные работы</t>
  </si>
  <si>
    <t>Капитальный ремонт рентген-кабинета в противотуберкулезном диспансере ГУ "Республиканская клиническая больница", расположенном по адресу: г. Тирасполь, ул. Мира, 33, в том числе проектные работы</t>
  </si>
  <si>
    <t xml:space="preserve">Капитальный ремонт МОУ "Катериновская ОСШ  им. А. С.Пушкина", расположенного по адресу: с. Катериновка, ул. Приходского, 16 </t>
  </si>
  <si>
    <t>Капитальный ремонт учебного корпуса № 7, медицинский факультет ГОУ "ПГУ им. Т. Г. Шевченко", расположенного по адресу:                        г. Тирасполь, ул. Мира, д. 33, в том числе проектные работы</t>
  </si>
  <si>
    <t>Капитальный ремонт учебного корпуса № 11 (экономический факультет ) ГОУ "ПГУ им. Т. Г. Шевченко", расположенного по адресу:                                                                 г. Тирасполь,  бульвар Гагарина, 2</t>
  </si>
  <si>
    <t>Капитальный ремонт здания, литер А, ГУ "Приднестровский государственный художественный музей", расположенного по адресу: г.Бендеры, ул. Калинина, 43</t>
  </si>
  <si>
    <t>Снятие и установка новой плитки с бордюрами, озеленение, установка скамеек, установка урн, реставрация стелы, поливочной системы памятного знака "Слава героям-освободителям"(кредиторская задолженность за 2023 год - 3 581 рубль)</t>
  </si>
  <si>
    <t>Ремонт и благоустройство Мемориала Славы, парк им. П. Х. Витгенштейна</t>
  </si>
  <si>
    <t>Капитальный ремонт СВА с. Парканы ГУ "Бендерский центр амбулаторно-поликлинической   помощи", расположенной по адресу:                                с. Парканы, ул. Ленина, 83, в том числе проектные работы и благоустройство</t>
  </si>
  <si>
    <t>16.</t>
  </si>
  <si>
    <t>Отчисления от единого таможенного платежа с 1 января по 29 февраля 2024 года в размере 20,46 процента, с 1 марта по 31 мая 2024 года – 27,0 процента, с 1 июня по 30 сентября 2024 года – 32,47 процента, с 1 октября по 31 октября 2024 года – 34,22 процента, с 1 ноября 2024 года по 30 ноября 2024 года - 47,11 процента, с 1 декабря по 31 декабря 2024 года – 42,14 процента</t>
  </si>
  <si>
    <t>Восстановление электроснабжения ГУ «Бендерский центр матери и ребенка», расположенного по адресу: г. Бендеры, ул. Протягайловская, 6, в том числе проектные работы (наружные и внутренние электросети)</t>
  </si>
  <si>
    <t>Строительство крытой подъездной эстакады ГУ "Каменская центральная районная больница",  расположенной по адресу: г. Каменка,  ул. Кирова, 300б, в том числе проектные работы</t>
  </si>
  <si>
    <t>Устройство "тропы наряда", проходящей вдоль охранных сооружений для учреждений исполнения наказаний Государственной службы исполнения наказаний Министерства юстиции ПМР, расположенных по адресам: Григориопольский район, п. Глиное, ул. Микояна, 60, и г. Тирасполь, проезд Гребеницкий, 18</t>
  </si>
  <si>
    <t>Капитальный ремонт СВА с. Протягайловка ГУ "Бендерский центр амбулаторно-поликлинической помощи", расположенной по адресу:  с. Протягайловка, пер. Первомайский, 6</t>
  </si>
  <si>
    <t>Капитальный ремонт инфекционного корпуса, лит. И, ГУ "Республиканская клиническая больница", расположенного по адресу:  г. Тирасполь, ул. Мира, 33 (1 этап), в том числе проектные работы</t>
  </si>
  <si>
    <t>Капитальный ремонт инфекционного отделения ГУ "Дубоссарская центральная районная больница", расположенного по адресу: г. Дубоссары, ул. Моргулец, 3, в том числе проектные работы</t>
  </si>
  <si>
    <t>Капитальный ремонт ГОУ "Парканская средняя общеобразовательная школа-интернат", расположенного по адресу: с. Парканы,  ул. Димитрова, 4</t>
  </si>
  <si>
    <t>Благоустройство Мемориала воинской славы (устройство стелы, облицовка стен гранитными плитами, мощение тротуарной плиткой),  г. Бендеры, площадь Героев</t>
  </si>
  <si>
    <t>Реконструкция памятника советским воинам, погибшим в годы Великой Отечественной войны 1941–1945 годов, с. Кицканы,  ул. Каушанская</t>
  </si>
  <si>
    <t>Замощение тротуарной плиткой по периметру захоронения могилы кавалера орденов Славы 3 степеней Дарьева Григория Никитовича,  с. Шипка (сельское кладбище)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</si>
</sst>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 _₽_-;\-* #,##0.00\ _₽_-;_-* &quot;-&quot;??\ _₽_-;_-@_-"/>
    <numFmt numFmtId="165" formatCode="_-* #,##0.00\ _L_-;\-* #,##0.00\ _L_-;_-* &quot;-&quot;??\ _L_-;_-@_-"/>
    <numFmt numFmtId="166" formatCode="_-* #,##0_-;\-* #,##0_-;_-* &quot;-&quot;??_-;_-@_-"/>
  </numFmts>
  <fonts count="6" x14ac:knownFonts="1">
    <font>
      <sz val="11"/>
      <color theme="1"/>
      <name val="Calibri"/>
      <family val="2"/>
      <charset val="204"/>
      <scheme val="minor"/>
    </font>
    <font>
      <sz val="11"/>
      <color theme="1"/>
      <name val="Calibri"/>
      <family val="2"/>
      <charset val="204"/>
      <scheme val="minor"/>
    </font>
    <font>
      <sz val="11"/>
      <color theme="1"/>
      <name val="Calibri"/>
      <family val="2"/>
      <scheme val="minor"/>
    </font>
    <font>
      <sz val="12"/>
      <name val="Times New Roman"/>
      <family val="1"/>
      <charset val="204"/>
    </font>
    <font>
      <b/>
      <sz val="12"/>
      <name val="Times New Roman"/>
      <family val="1"/>
      <charset val="204"/>
    </font>
    <font>
      <b/>
      <u/>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2">
    <xf numFmtId="0" fontId="0" fillId="0" borderId="0" xfId="0"/>
    <xf numFmtId="0" fontId="3" fillId="0" borderId="0" xfId="0" applyFont="1" applyFill="1"/>
    <xf numFmtId="166" fontId="3" fillId="0" borderId="0" xfId="1" applyNumberFormat="1" applyFont="1" applyFill="1" applyAlignment="1"/>
    <xf numFmtId="0" fontId="3" fillId="0" borderId="0" xfId="0" applyFont="1" applyFill="1" applyAlignment="1">
      <alignment wrapText="1"/>
    </xf>
    <xf numFmtId="0" fontId="3" fillId="0" borderId="0" xfId="0" applyFont="1" applyFill="1" applyAlignment="1"/>
    <xf numFmtId="0" fontId="3" fillId="0" borderId="0" xfId="0" applyFont="1" applyFill="1" applyAlignment="1">
      <alignment horizontal="right" wrapText="1"/>
    </xf>
    <xf numFmtId="0" fontId="3" fillId="0" borderId="0" xfId="0" applyFont="1" applyFill="1" applyAlignment="1">
      <alignment horizontal="left"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left" vertical="center" wrapText="1"/>
    </xf>
    <xf numFmtId="49" fontId="3" fillId="2" borderId="2"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3" fontId="4" fillId="0" borderId="0" xfId="0" applyNumberFormat="1" applyFont="1" applyFill="1" applyAlignment="1">
      <alignment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top" wrapText="1"/>
    </xf>
    <xf numFmtId="3" fontId="3" fillId="0" borderId="0" xfId="0" applyNumberFormat="1" applyFont="1" applyFill="1" applyAlignment="1">
      <alignment vertical="center" wrapText="1"/>
    </xf>
    <xf numFmtId="1" fontId="3" fillId="2" borderId="1" xfId="0" applyNumberFormat="1" applyFont="1" applyFill="1" applyBorder="1" applyAlignment="1">
      <alignment horizontal="left" vertical="center" wrapText="1"/>
    </xf>
    <xf numFmtId="1" fontId="3" fillId="0" borderId="1" xfId="0" applyNumberFormat="1"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10" xfId="0" applyFont="1" applyFill="1" applyBorder="1" applyAlignment="1">
      <alignment horizontal="center" vertical="center" wrapText="1"/>
    </xf>
    <xf numFmtId="1" fontId="3" fillId="2" borderId="1" xfId="0" applyNumberFormat="1" applyFont="1" applyFill="1" applyBorder="1" applyAlignment="1">
      <alignment horizontal="left" vertical="top" wrapText="1"/>
    </xf>
    <xf numFmtId="0" fontId="3" fillId="2" borderId="7"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Alignment="1">
      <alignment horizontal="center" vertical="center" wrapText="1"/>
    </xf>
    <xf numFmtId="3" fontId="3" fillId="0" borderId="0" xfId="0" applyNumberFormat="1" applyFont="1" applyFill="1" applyAlignment="1">
      <alignment horizontal="right" vertical="center" wrapText="1"/>
    </xf>
    <xf numFmtId="166" fontId="3" fillId="0" borderId="0" xfId="1" applyNumberFormat="1"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right"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3" fontId="4" fillId="0" borderId="12" xfId="0" applyNumberFormat="1" applyFont="1" applyFill="1" applyBorder="1" applyAlignment="1">
      <alignment horizontal="center" vertical="center" wrapText="1"/>
    </xf>
    <xf numFmtId="3" fontId="4" fillId="0" borderId="13"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3" fontId="4" fillId="0" borderId="13" xfId="0" applyNumberFormat="1" applyFont="1" applyFill="1" applyBorder="1" applyAlignment="1">
      <alignment horizontal="center" vertical="center" wrapText="1"/>
    </xf>
    <xf numFmtId="3" fontId="4" fillId="2" borderId="14"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3" fontId="3" fillId="2" borderId="14" xfId="0" applyNumberFormat="1" applyFont="1" applyFill="1" applyBorder="1" applyAlignment="1">
      <alignment horizontal="right" vertical="center" wrapText="1"/>
    </xf>
    <xf numFmtId="3" fontId="4" fillId="0" borderId="14" xfId="0" applyNumberFormat="1" applyFont="1" applyFill="1" applyBorder="1" applyAlignment="1">
      <alignment horizontal="right" vertical="center" wrapText="1"/>
    </xf>
    <xf numFmtId="3" fontId="3" fillId="0" borderId="14" xfId="6" applyNumberFormat="1" applyFont="1" applyFill="1" applyBorder="1" applyAlignment="1">
      <alignment horizontal="right" vertical="center" wrapText="1"/>
    </xf>
    <xf numFmtId="3" fontId="3" fillId="0" borderId="14" xfId="0" applyNumberFormat="1" applyFont="1" applyFill="1" applyBorder="1" applyAlignment="1">
      <alignment vertical="center" wrapText="1"/>
    </xf>
    <xf numFmtId="3" fontId="4" fillId="0" borderId="14" xfId="0" applyNumberFormat="1" applyFont="1" applyFill="1" applyBorder="1" applyAlignment="1">
      <alignment vertical="center" wrapText="1"/>
    </xf>
    <xf numFmtId="0" fontId="3" fillId="0" borderId="0" xfId="0" applyFont="1" applyBorder="1" applyAlignment="1">
      <alignment horizontal="left" vertical="center" wrapText="1"/>
    </xf>
    <xf numFmtId="3" fontId="4" fillId="0" borderId="16" xfId="0" applyNumberFormat="1" applyFont="1" applyFill="1" applyBorder="1" applyAlignment="1">
      <alignment horizontal="right"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4" xfId="0" applyFont="1" applyFill="1" applyBorder="1" applyAlignment="1">
      <alignment horizontal="center" vertical="center" wrapText="1"/>
    </xf>
    <xf numFmtId="1" fontId="4" fillId="0" borderId="2"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4" fillId="0" borderId="14" xfId="0" applyNumberFormat="1"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15" xfId="0" applyFont="1" applyBorder="1" applyAlignment="1">
      <alignment horizont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0" xfId="0" applyFont="1" applyFill="1" applyAlignment="1">
      <alignment horizontal="center" vertical="center" wrapText="1"/>
    </xf>
  </cellXfs>
  <cellStyles count="9">
    <cellStyle name="Обычный" xfId="0" builtinId="0"/>
    <cellStyle name="Обычный 2" xfId="2"/>
    <cellStyle name="Финансовый" xfId="1" builtinId="3"/>
    <cellStyle name="Финансовый 2" xfId="3"/>
    <cellStyle name="Финансовый 2 2" xfId="8"/>
    <cellStyle name="Финансовый 2 3" xfId="6"/>
    <cellStyle name="Финансовый 2 4" xfId="5"/>
    <cellStyle name="Финансовый 3" xfId="4"/>
    <cellStyle name="Финансовый 4" xfId="7"/>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J301"/>
  <sheetViews>
    <sheetView tabSelected="1" zoomScale="90" zoomScaleNormal="90" zoomScaleSheetLayoutView="96" workbookViewId="0">
      <pane xSplit="2" ySplit="7" topLeftCell="C8" activePane="bottomRight" state="frozen"/>
      <selection pane="topRight" activeCell="C1" sqref="C1"/>
      <selection pane="bottomLeft" activeCell="A8" sqref="A8"/>
      <selection pane="bottomRight" activeCell="B291" sqref="B291"/>
    </sheetView>
  </sheetViews>
  <sheetFormatPr defaultColWidth="8.6640625" defaultRowHeight="15.6" x14ac:dyDescent="0.3"/>
  <cols>
    <col min="1" max="1" width="4.33203125" style="35" customWidth="1"/>
    <col min="2" max="2" width="113.88671875" style="22" customWidth="1"/>
    <col min="3" max="3" width="12.5546875" style="36" customWidth="1"/>
    <col min="4" max="4" width="4.33203125" style="3" customWidth="1"/>
    <col min="5" max="16384" width="8.6640625" style="3"/>
  </cols>
  <sheetData>
    <row r="1" spans="1:4" x14ac:dyDescent="0.3">
      <c r="A1" s="1"/>
      <c r="B1" s="2"/>
      <c r="C1" s="37" t="s">
        <v>90</v>
      </c>
    </row>
    <row r="2" spans="1:4" x14ac:dyDescent="0.3">
      <c r="A2" s="1"/>
      <c r="B2" s="2"/>
      <c r="C2" s="37" t="s">
        <v>84</v>
      </c>
    </row>
    <row r="3" spans="1:4" x14ac:dyDescent="0.3">
      <c r="A3" s="1"/>
      <c r="B3" s="4"/>
      <c r="C3" s="38" t="s">
        <v>74</v>
      </c>
    </row>
    <row r="4" spans="1:4" x14ac:dyDescent="0.3">
      <c r="A4" s="5"/>
      <c r="B4" s="6"/>
      <c r="C4" s="39"/>
    </row>
    <row r="5" spans="1:4" x14ac:dyDescent="0.3">
      <c r="A5" s="81" t="s">
        <v>60</v>
      </c>
      <c r="B5" s="81"/>
      <c r="C5" s="81"/>
    </row>
    <row r="6" spans="1:4" ht="16.2" thickBot="1" x14ac:dyDescent="0.35">
      <c r="A6" s="7"/>
      <c r="B6" s="8"/>
      <c r="C6" s="7"/>
    </row>
    <row r="7" spans="1:4" ht="31.2" x14ac:dyDescent="0.3">
      <c r="A7" s="9" t="s">
        <v>9</v>
      </c>
      <c r="B7" s="10" t="s">
        <v>10</v>
      </c>
      <c r="C7" s="42" t="s">
        <v>18</v>
      </c>
    </row>
    <row r="8" spans="1:4" ht="15.75" customHeight="1" x14ac:dyDescent="0.3">
      <c r="A8" s="11" t="s">
        <v>30</v>
      </c>
      <c r="B8" s="12" t="s">
        <v>146</v>
      </c>
      <c r="C8" s="43">
        <f>SUM(C9:C11)</f>
        <v>12134425</v>
      </c>
    </row>
    <row r="9" spans="1:4" ht="31.5" customHeight="1" x14ac:dyDescent="0.3">
      <c r="A9" s="13" t="s">
        <v>140</v>
      </c>
      <c r="B9" s="14" t="s">
        <v>103</v>
      </c>
      <c r="C9" s="44">
        <v>10303396</v>
      </c>
    </row>
    <row r="10" spans="1:4" ht="31.5" customHeight="1" x14ac:dyDescent="0.3">
      <c r="A10" s="13" t="s">
        <v>141</v>
      </c>
      <c r="B10" s="14" t="s">
        <v>104</v>
      </c>
      <c r="C10" s="44">
        <v>426766</v>
      </c>
    </row>
    <row r="11" spans="1:4" ht="31.5" customHeight="1" x14ac:dyDescent="0.3">
      <c r="A11" s="13" t="s">
        <v>142</v>
      </c>
      <c r="B11" s="14" t="s">
        <v>105</v>
      </c>
      <c r="C11" s="44">
        <v>1404263</v>
      </c>
    </row>
    <row r="12" spans="1:4" ht="15.75" customHeight="1" x14ac:dyDescent="0.3">
      <c r="A12" s="13"/>
      <c r="B12" s="14"/>
      <c r="C12" s="45"/>
    </row>
    <row r="13" spans="1:4" ht="15.75" customHeight="1" x14ac:dyDescent="0.3">
      <c r="A13" s="15" t="s">
        <v>31</v>
      </c>
      <c r="B13" s="16" t="s">
        <v>75</v>
      </c>
      <c r="C13" s="46">
        <f>C14</f>
        <v>297394958</v>
      </c>
    </row>
    <row r="14" spans="1:4" ht="65.25" customHeight="1" x14ac:dyDescent="0.3">
      <c r="A14" s="17" t="s">
        <v>139</v>
      </c>
      <c r="B14" s="18" t="s">
        <v>228</v>
      </c>
      <c r="C14" s="47">
        <f>217293935+23676759+474000+30529397+4257000+21163867</f>
        <v>297394958</v>
      </c>
    </row>
    <row r="15" spans="1:4" ht="15.75" customHeight="1" x14ac:dyDescent="0.3">
      <c r="A15" s="17"/>
      <c r="B15" s="19"/>
      <c r="C15" s="48"/>
    </row>
    <row r="16" spans="1:4" ht="15.75" customHeight="1" x14ac:dyDescent="0.3">
      <c r="A16" s="15" t="s">
        <v>76</v>
      </c>
      <c r="B16" s="16" t="s">
        <v>106</v>
      </c>
      <c r="C16" s="49">
        <f>C154+C267+C300</f>
        <v>309529383.19999999</v>
      </c>
      <c r="D16" s="20"/>
    </row>
    <row r="17" spans="1:140" ht="15.75" customHeight="1" x14ac:dyDescent="0.3">
      <c r="A17" s="71" t="s">
        <v>11</v>
      </c>
      <c r="B17" s="72"/>
      <c r="C17" s="73"/>
    </row>
    <row r="18" spans="1:140" s="21" customFormat="1" ht="15.75" customHeight="1" x14ac:dyDescent="0.3">
      <c r="A18" s="60" t="s">
        <v>38</v>
      </c>
      <c r="B18" s="61"/>
      <c r="C18" s="62"/>
    </row>
    <row r="19" spans="1:140" s="21" customFormat="1" ht="15.75" customHeight="1" x14ac:dyDescent="0.3">
      <c r="A19" s="55" t="s">
        <v>19</v>
      </c>
      <c r="B19" s="56"/>
      <c r="C19" s="57"/>
    </row>
    <row r="20" spans="1:140" s="21" customFormat="1" ht="15.75" customHeight="1" x14ac:dyDescent="0.3">
      <c r="A20" s="41" t="s">
        <v>30</v>
      </c>
      <c r="B20" s="18" t="s">
        <v>63</v>
      </c>
      <c r="C20" s="47">
        <f>2000000+3000000-864118-266339-771931</f>
        <v>3097612</v>
      </c>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row>
    <row r="21" spans="1:140" s="21" customFormat="1" ht="15.75" customHeight="1" x14ac:dyDescent="0.3">
      <c r="A21" s="41" t="s">
        <v>31</v>
      </c>
      <c r="B21" s="18" t="s">
        <v>85</v>
      </c>
      <c r="C21" s="47">
        <f>150000+200000</f>
        <v>350000</v>
      </c>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row>
    <row r="22" spans="1:140" s="21" customFormat="1" ht="31.5" customHeight="1" x14ac:dyDescent="0.3">
      <c r="A22" s="41" t="s">
        <v>76</v>
      </c>
      <c r="B22" s="18" t="s">
        <v>194</v>
      </c>
      <c r="C22" s="47">
        <v>770</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row>
    <row r="23" spans="1:140" s="21" customFormat="1" ht="15.75" customHeight="1" x14ac:dyDescent="0.3">
      <c r="A23" s="41"/>
      <c r="B23" s="23" t="s">
        <v>12</v>
      </c>
      <c r="C23" s="49">
        <f>SUM(C20:C22)</f>
        <v>3448382</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row>
    <row r="24" spans="1:140" s="21" customFormat="1" ht="15.75" customHeight="1" x14ac:dyDescent="0.3">
      <c r="A24" s="55" t="s">
        <v>5</v>
      </c>
      <c r="B24" s="56"/>
      <c r="C24" s="57"/>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row>
    <row r="25" spans="1:140" s="21" customFormat="1" ht="31.5" customHeight="1" x14ac:dyDescent="0.3">
      <c r="A25" s="41" t="s">
        <v>30</v>
      </c>
      <c r="B25" s="18" t="s">
        <v>195</v>
      </c>
      <c r="C25" s="47">
        <v>1102646</v>
      </c>
    </row>
    <row r="26" spans="1:140" s="21" customFormat="1" ht="15.75" customHeight="1" x14ac:dyDescent="0.3">
      <c r="A26" s="41"/>
      <c r="B26" s="23" t="s">
        <v>12</v>
      </c>
      <c r="C26" s="49">
        <f>C25</f>
        <v>1102646</v>
      </c>
    </row>
    <row r="27" spans="1:140" s="21" customFormat="1" ht="15.75" customHeight="1" x14ac:dyDescent="0.3">
      <c r="A27" s="41"/>
      <c r="B27" s="23" t="s">
        <v>37</v>
      </c>
      <c r="C27" s="49">
        <f>SUM(C23+C26)</f>
        <v>4551028</v>
      </c>
    </row>
    <row r="28" spans="1:140" s="21" customFormat="1" ht="35.25" customHeight="1" x14ac:dyDescent="0.3">
      <c r="A28" s="60" t="s">
        <v>32</v>
      </c>
      <c r="B28" s="61"/>
      <c r="C28" s="62"/>
    </row>
    <row r="29" spans="1:140" s="21" customFormat="1" ht="15.75" customHeight="1" x14ac:dyDescent="0.3">
      <c r="A29" s="55" t="s">
        <v>56</v>
      </c>
      <c r="B29" s="56"/>
      <c r="C29" s="57"/>
    </row>
    <row r="30" spans="1:140" s="21" customFormat="1" ht="31.5" customHeight="1" x14ac:dyDescent="0.3">
      <c r="A30" s="41" t="s">
        <v>30</v>
      </c>
      <c r="B30" s="24" t="s">
        <v>172</v>
      </c>
      <c r="C30" s="47">
        <f>1000000-52163</f>
        <v>947837</v>
      </c>
    </row>
    <row r="31" spans="1:140" s="21" customFormat="1" ht="31.5" customHeight="1" x14ac:dyDescent="0.3">
      <c r="A31" s="41" t="s">
        <v>31</v>
      </c>
      <c r="B31" s="24" t="s">
        <v>173</v>
      </c>
      <c r="C31" s="47">
        <f>850000-71337</f>
        <v>778663</v>
      </c>
    </row>
    <row r="32" spans="1:140" s="21" customFormat="1" ht="15.75" customHeight="1" x14ac:dyDescent="0.3">
      <c r="A32" s="41"/>
      <c r="B32" s="23" t="s">
        <v>12</v>
      </c>
      <c r="C32" s="49">
        <f>SUM(C30:C31)</f>
        <v>1726500</v>
      </c>
    </row>
    <row r="33" spans="1:3" s="21" customFormat="1" ht="15.75" customHeight="1" x14ac:dyDescent="0.3">
      <c r="A33" s="55" t="s">
        <v>23</v>
      </c>
      <c r="B33" s="56"/>
      <c r="C33" s="57"/>
    </row>
    <row r="34" spans="1:3" s="21" customFormat="1" ht="47.25" customHeight="1" x14ac:dyDescent="0.3">
      <c r="A34" s="41" t="s">
        <v>30</v>
      </c>
      <c r="B34" s="19" t="s">
        <v>91</v>
      </c>
      <c r="C34" s="47">
        <v>1606296</v>
      </c>
    </row>
    <row r="35" spans="1:3" s="21" customFormat="1" ht="63" customHeight="1" x14ac:dyDescent="0.3">
      <c r="A35" s="41" t="s">
        <v>31</v>
      </c>
      <c r="B35" s="18" t="s">
        <v>196</v>
      </c>
      <c r="C35" s="47">
        <v>1074500</v>
      </c>
    </row>
    <row r="36" spans="1:3" s="21" customFormat="1" ht="31.5" customHeight="1" x14ac:dyDescent="0.3">
      <c r="A36" s="41" t="s">
        <v>76</v>
      </c>
      <c r="B36" s="18" t="s">
        <v>174</v>
      </c>
      <c r="C36" s="47">
        <v>4400000</v>
      </c>
    </row>
    <row r="37" spans="1:3" s="21" customFormat="1" ht="31.5" customHeight="1" x14ac:dyDescent="0.3">
      <c r="A37" s="41" t="s">
        <v>77</v>
      </c>
      <c r="B37" s="18" t="s">
        <v>175</v>
      </c>
      <c r="C37" s="47">
        <v>1017300</v>
      </c>
    </row>
    <row r="38" spans="1:3" s="21" customFormat="1" ht="15.75" customHeight="1" x14ac:dyDescent="0.3">
      <c r="A38" s="41"/>
      <c r="B38" s="23" t="s">
        <v>12</v>
      </c>
      <c r="C38" s="49">
        <f>SUM(C34:C37)</f>
        <v>8098096</v>
      </c>
    </row>
    <row r="39" spans="1:3" s="21" customFormat="1" ht="15.75" customHeight="1" x14ac:dyDescent="0.3">
      <c r="A39" s="41"/>
      <c r="B39" s="23" t="s">
        <v>34</v>
      </c>
      <c r="C39" s="49">
        <f>C38+C32</f>
        <v>9824596</v>
      </c>
    </row>
    <row r="40" spans="1:3" s="21" customFormat="1" ht="15.75" customHeight="1" x14ac:dyDescent="0.3">
      <c r="A40" s="60" t="s">
        <v>33</v>
      </c>
      <c r="B40" s="61"/>
      <c r="C40" s="62"/>
    </row>
    <row r="41" spans="1:3" s="21" customFormat="1" ht="15.75" customHeight="1" x14ac:dyDescent="0.3">
      <c r="A41" s="55" t="s">
        <v>17</v>
      </c>
      <c r="B41" s="56"/>
      <c r="C41" s="57"/>
    </row>
    <row r="42" spans="1:3" s="21" customFormat="1" ht="47.25" customHeight="1" x14ac:dyDescent="0.3">
      <c r="A42" s="41" t="s">
        <v>30</v>
      </c>
      <c r="B42" s="19" t="s">
        <v>147</v>
      </c>
      <c r="C42" s="47">
        <v>5000000</v>
      </c>
    </row>
    <row r="43" spans="1:3" s="21" customFormat="1" ht="47.25" customHeight="1" x14ac:dyDescent="0.3">
      <c r="A43" s="41" t="s">
        <v>31</v>
      </c>
      <c r="B43" s="19" t="s">
        <v>197</v>
      </c>
      <c r="C43" s="47">
        <f>6000000+3263723</f>
        <v>9263723</v>
      </c>
    </row>
    <row r="44" spans="1:3" s="21" customFormat="1" ht="47.25" customHeight="1" x14ac:dyDescent="0.3">
      <c r="A44" s="41" t="s">
        <v>76</v>
      </c>
      <c r="B44" s="19" t="s">
        <v>143</v>
      </c>
      <c r="C44" s="47">
        <v>5000000</v>
      </c>
    </row>
    <row r="45" spans="1:3" s="21" customFormat="1" ht="35.25" customHeight="1" x14ac:dyDescent="0.3">
      <c r="A45" s="41" t="s">
        <v>77</v>
      </c>
      <c r="B45" s="19" t="s">
        <v>99</v>
      </c>
      <c r="C45" s="47">
        <v>500000</v>
      </c>
    </row>
    <row r="46" spans="1:3" s="21" customFormat="1" ht="31.5" customHeight="1" x14ac:dyDescent="0.3">
      <c r="A46" s="41" t="s">
        <v>78</v>
      </c>
      <c r="B46" s="19" t="s">
        <v>176</v>
      </c>
      <c r="C46" s="47">
        <f>4000000+8966</f>
        <v>4008966</v>
      </c>
    </row>
    <row r="47" spans="1:3" s="21" customFormat="1" ht="48.6" customHeight="1" x14ac:dyDescent="0.3">
      <c r="A47" s="41" t="s">
        <v>79</v>
      </c>
      <c r="B47" s="19" t="s">
        <v>198</v>
      </c>
      <c r="C47" s="50">
        <f>3000000+25010</f>
        <v>3025010</v>
      </c>
    </row>
    <row r="48" spans="1:3" s="21" customFormat="1" ht="31.5" customHeight="1" x14ac:dyDescent="0.3">
      <c r="A48" s="41" t="s">
        <v>80</v>
      </c>
      <c r="B48" s="19" t="s">
        <v>199</v>
      </c>
      <c r="C48" s="47">
        <v>1500000</v>
      </c>
    </row>
    <row r="49" spans="1:3" s="21" customFormat="1" ht="31.5" customHeight="1" x14ac:dyDescent="0.3">
      <c r="A49" s="41" t="s">
        <v>81</v>
      </c>
      <c r="B49" s="19" t="s">
        <v>177</v>
      </c>
      <c r="C49" s="47">
        <v>100000</v>
      </c>
    </row>
    <row r="50" spans="1:3" s="21" customFormat="1" ht="46.2" customHeight="1" x14ac:dyDescent="0.3">
      <c r="A50" s="41" t="s">
        <v>82</v>
      </c>
      <c r="B50" s="18" t="s">
        <v>200</v>
      </c>
      <c r="C50" s="47">
        <f>300000+31458-300000</f>
        <v>31458</v>
      </c>
    </row>
    <row r="51" spans="1:3" s="21" customFormat="1" ht="31.5" customHeight="1" x14ac:dyDescent="0.3">
      <c r="A51" s="41" t="s">
        <v>86</v>
      </c>
      <c r="B51" s="18" t="s">
        <v>107</v>
      </c>
      <c r="C51" s="47">
        <v>63725</v>
      </c>
    </row>
    <row r="52" spans="1:3" s="21" customFormat="1" ht="47.25" customHeight="1" x14ac:dyDescent="0.3">
      <c r="A52" s="41" t="s">
        <v>87</v>
      </c>
      <c r="B52" s="18" t="s">
        <v>149</v>
      </c>
      <c r="C52" s="47">
        <f>5525163+935084</f>
        <v>6460247</v>
      </c>
    </row>
    <row r="53" spans="1:3" s="21" customFormat="1" ht="44.4" customHeight="1" x14ac:dyDescent="0.3">
      <c r="A53" s="41" t="s">
        <v>88</v>
      </c>
      <c r="B53" s="18" t="s">
        <v>230</v>
      </c>
      <c r="C53" s="47">
        <v>549123</v>
      </c>
    </row>
    <row r="54" spans="1:3" s="21" customFormat="1" ht="31.5" customHeight="1" x14ac:dyDescent="0.3">
      <c r="A54" s="41" t="s">
        <v>132</v>
      </c>
      <c r="B54" s="18" t="s">
        <v>201</v>
      </c>
      <c r="C54" s="47">
        <v>2213321</v>
      </c>
    </row>
    <row r="55" spans="1:3" s="21" customFormat="1" ht="47.25" customHeight="1" x14ac:dyDescent="0.3">
      <c r="A55" s="41" t="s">
        <v>134</v>
      </c>
      <c r="B55" s="18" t="s">
        <v>202</v>
      </c>
      <c r="C55" s="47">
        <f>0+143000</f>
        <v>143000</v>
      </c>
    </row>
    <row r="56" spans="1:3" s="21" customFormat="1" ht="31.5" customHeight="1" x14ac:dyDescent="0.3">
      <c r="A56" s="41" t="s">
        <v>135</v>
      </c>
      <c r="B56" s="18" t="s">
        <v>178</v>
      </c>
      <c r="C56" s="47">
        <f>0+663867</f>
        <v>663867</v>
      </c>
    </row>
    <row r="57" spans="1:3" s="21" customFormat="1" ht="31.5" customHeight="1" x14ac:dyDescent="0.3">
      <c r="A57" s="41" t="s">
        <v>227</v>
      </c>
      <c r="B57" s="18" t="s">
        <v>229</v>
      </c>
      <c r="C57" s="47">
        <f>0+771931</f>
        <v>771931</v>
      </c>
    </row>
    <row r="58" spans="1:3" s="21" customFormat="1" ht="15.75" customHeight="1" x14ac:dyDescent="0.3">
      <c r="A58" s="41"/>
      <c r="B58" s="23" t="s">
        <v>12</v>
      </c>
      <c r="C58" s="49">
        <f>SUM(C42:C57)</f>
        <v>39294371</v>
      </c>
    </row>
    <row r="59" spans="1:3" s="21" customFormat="1" ht="15.75" customHeight="1" x14ac:dyDescent="0.3">
      <c r="A59" s="55" t="s">
        <v>21</v>
      </c>
      <c r="B59" s="56"/>
      <c r="C59" s="57"/>
    </row>
    <row r="60" spans="1:3" s="21" customFormat="1" ht="31.5" customHeight="1" x14ac:dyDescent="0.3">
      <c r="A60" s="41" t="s">
        <v>30</v>
      </c>
      <c r="B60" s="24" t="s">
        <v>148</v>
      </c>
      <c r="C60" s="47">
        <v>5700000</v>
      </c>
    </row>
    <row r="61" spans="1:3" s="21" customFormat="1" ht="48" customHeight="1" x14ac:dyDescent="0.3">
      <c r="A61" s="41" t="s">
        <v>31</v>
      </c>
      <c r="B61" s="24" t="s">
        <v>203</v>
      </c>
      <c r="C61" s="47">
        <v>1996512</v>
      </c>
    </row>
    <row r="62" spans="1:3" s="21" customFormat="1" ht="31.5" customHeight="1" x14ac:dyDescent="0.3">
      <c r="A62" s="41" t="s">
        <v>76</v>
      </c>
      <c r="B62" s="24" t="s">
        <v>66</v>
      </c>
      <c r="C62" s="47">
        <v>427774</v>
      </c>
    </row>
    <row r="63" spans="1:3" s="21" customFormat="1" ht="47.25" customHeight="1" x14ac:dyDescent="0.3">
      <c r="A63" s="41" t="s">
        <v>77</v>
      </c>
      <c r="B63" s="24" t="s">
        <v>150</v>
      </c>
      <c r="C63" s="47">
        <v>421</v>
      </c>
    </row>
    <row r="64" spans="1:3" s="21" customFormat="1" ht="15.75" customHeight="1" x14ac:dyDescent="0.3">
      <c r="A64" s="41"/>
      <c r="B64" s="23" t="s">
        <v>12</v>
      </c>
      <c r="C64" s="49">
        <f>SUM(C60:C63)</f>
        <v>8124707</v>
      </c>
    </row>
    <row r="65" spans="1:4" s="21" customFormat="1" ht="15.75" customHeight="1" x14ac:dyDescent="0.3">
      <c r="A65" s="55" t="s">
        <v>5</v>
      </c>
      <c r="B65" s="56"/>
      <c r="C65" s="57"/>
    </row>
    <row r="66" spans="1:4" s="21" customFormat="1" ht="47.25" customHeight="1" x14ac:dyDescent="0.3">
      <c r="A66" s="41" t="s">
        <v>30</v>
      </c>
      <c r="B66" s="19" t="s">
        <v>151</v>
      </c>
      <c r="C66" s="47">
        <v>15000000</v>
      </c>
    </row>
    <row r="67" spans="1:4" s="21" customFormat="1" ht="31.5" customHeight="1" x14ac:dyDescent="0.3">
      <c r="A67" s="41" t="s">
        <v>31</v>
      </c>
      <c r="B67" s="19" t="s">
        <v>108</v>
      </c>
      <c r="C67" s="47">
        <f>10000000+17233769-1102646</f>
        <v>26131123</v>
      </c>
    </row>
    <row r="68" spans="1:4" s="21" customFormat="1" ht="15.75" customHeight="1" x14ac:dyDescent="0.3">
      <c r="A68" s="41" t="s">
        <v>76</v>
      </c>
      <c r="B68" s="18" t="s">
        <v>188</v>
      </c>
      <c r="C68" s="47">
        <v>3257000</v>
      </c>
    </row>
    <row r="69" spans="1:4" s="21" customFormat="1" ht="15.75" customHeight="1" x14ac:dyDescent="0.3">
      <c r="A69" s="41"/>
      <c r="B69" s="23" t="s">
        <v>12</v>
      </c>
      <c r="C69" s="49">
        <f>SUM(C66:C68)</f>
        <v>44388123</v>
      </c>
    </row>
    <row r="70" spans="1:4" s="21" customFormat="1" ht="15.75" customHeight="1" x14ac:dyDescent="0.3">
      <c r="A70" s="55" t="s">
        <v>27</v>
      </c>
      <c r="B70" s="56"/>
      <c r="C70" s="57"/>
    </row>
    <row r="71" spans="1:4" s="21" customFormat="1" ht="31.5" customHeight="1" x14ac:dyDescent="0.3">
      <c r="A71" s="41" t="s">
        <v>30</v>
      </c>
      <c r="B71" s="19" t="s">
        <v>187</v>
      </c>
      <c r="C71" s="47">
        <v>266339</v>
      </c>
    </row>
    <row r="72" spans="1:4" s="21" customFormat="1" ht="15.75" customHeight="1" x14ac:dyDescent="0.3">
      <c r="A72" s="41"/>
      <c r="B72" s="23" t="s">
        <v>12</v>
      </c>
      <c r="C72" s="49">
        <f>SUM(C71)</f>
        <v>266339</v>
      </c>
    </row>
    <row r="73" spans="1:4" s="21" customFormat="1" ht="15.75" customHeight="1" x14ac:dyDescent="0.3">
      <c r="A73" s="55" t="s">
        <v>13</v>
      </c>
      <c r="B73" s="56"/>
      <c r="C73" s="57"/>
    </row>
    <row r="74" spans="1:4" s="21" customFormat="1" ht="47.25" customHeight="1" x14ac:dyDescent="0.3">
      <c r="A74" s="41" t="s">
        <v>30</v>
      </c>
      <c r="B74" s="25" t="s">
        <v>204</v>
      </c>
      <c r="C74" s="47">
        <v>1900000</v>
      </c>
    </row>
    <row r="75" spans="1:4" s="21" customFormat="1" ht="31.5" customHeight="1" x14ac:dyDescent="0.3">
      <c r="A75" s="41" t="s">
        <v>31</v>
      </c>
      <c r="B75" s="25" t="s">
        <v>152</v>
      </c>
      <c r="C75" s="47">
        <v>690000</v>
      </c>
    </row>
    <row r="76" spans="1:4" s="21" customFormat="1" ht="31.5" customHeight="1" x14ac:dyDescent="0.3">
      <c r="A76" s="41" t="s">
        <v>76</v>
      </c>
      <c r="B76" s="25" t="s">
        <v>153</v>
      </c>
      <c r="C76" s="47">
        <v>350000</v>
      </c>
    </row>
    <row r="77" spans="1:4" s="21" customFormat="1" ht="15.75" customHeight="1" x14ac:dyDescent="0.3">
      <c r="A77" s="41"/>
      <c r="B77" s="23" t="s">
        <v>12</v>
      </c>
      <c r="C77" s="49">
        <f>SUM(C74:C76)</f>
        <v>2940000</v>
      </c>
    </row>
    <row r="78" spans="1:4" s="21" customFormat="1" ht="15.75" customHeight="1" x14ac:dyDescent="0.3">
      <c r="A78" s="55" t="s">
        <v>14</v>
      </c>
      <c r="B78" s="56"/>
      <c r="C78" s="57"/>
    </row>
    <row r="79" spans="1:4" s="21" customFormat="1" ht="15.75" customHeight="1" x14ac:dyDescent="0.3">
      <c r="A79" s="41" t="s">
        <v>30</v>
      </c>
      <c r="B79" s="24" t="s">
        <v>189</v>
      </c>
      <c r="C79" s="47">
        <v>2000000</v>
      </c>
      <c r="D79" s="26"/>
    </row>
    <row r="80" spans="1:4" s="21" customFormat="1" ht="15.75" customHeight="1" x14ac:dyDescent="0.3">
      <c r="A80" s="41" t="s">
        <v>31</v>
      </c>
      <c r="B80" s="19" t="s">
        <v>92</v>
      </c>
      <c r="C80" s="47">
        <v>2500000</v>
      </c>
    </row>
    <row r="81" spans="1:3" s="21" customFormat="1" ht="15.75" customHeight="1" x14ac:dyDescent="0.3">
      <c r="A81" s="41" t="s">
        <v>76</v>
      </c>
      <c r="B81" s="18" t="s">
        <v>109</v>
      </c>
      <c r="C81" s="47">
        <v>973496</v>
      </c>
    </row>
    <row r="82" spans="1:3" s="21" customFormat="1" ht="15.75" customHeight="1" x14ac:dyDescent="0.3">
      <c r="A82" s="41"/>
      <c r="B82" s="23" t="s">
        <v>12</v>
      </c>
      <c r="C82" s="49">
        <f>SUM(C79:C81)</f>
        <v>5473496</v>
      </c>
    </row>
    <row r="83" spans="1:3" s="21" customFormat="1" ht="15.75" customHeight="1" x14ac:dyDescent="0.3">
      <c r="A83" s="55" t="s">
        <v>16</v>
      </c>
      <c r="B83" s="56"/>
      <c r="C83" s="57"/>
    </row>
    <row r="84" spans="1:3" s="21" customFormat="1" ht="31.5" customHeight="1" x14ac:dyDescent="0.3">
      <c r="A84" s="41" t="s">
        <v>30</v>
      </c>
      <c r="B84" s="18" t="s">
        <v>190</v>
      </c>
      <c r="C84" s="47">
        <v>4117229</v>
      </c>
    </row>
    <row r="85" spans="1:3" s="21" customFormat="1" ht="15.75" customHeight="1" x14ac:dyDescent="0.3">
      <c r="A85" s="41"/>
      <c r="B85" s="23" t="s">
        <v>12</v>
      </c>
      <c r="C85" s="49">
        <f>SUM(C84:C84)</f>
        <v>4117229</v>
      </c>
    </row>
    <row r="86" spans="1:3" s="21" customFormat="1" ht="15.75" customHeight="1" x14ac:dyDescent="0.3">
      <c r="A86" s="55" t="s">
        <v>2</v>
      </c>
      <c r="B86" s="56"/>
      <c r="C86" s="57"/>
    </row>
    <row r="87" spans="1:3" s="21" customFormat="1" ht="15.75" customHeight="1" x14ac:dyDescent="0.3">
      <c r="A87" s="41" t="s">
        <v>30</v>
      </c>
      <c r="B87" s="24" t="s">
        <v>64</v>
      </c>
      <c r="C87" s="47">
        <v>4100000</v>
      </c>
    </row>
    <row r="88" spans="1:3" s="21" customFormat="1" ht="31.5" customHeight="1" x14ac:dyDescent="0.3">
      <c r="A88" s="41" t="s">
        <v>31</v>
      </c>
      <c r="B88" s="24" t="s">
        <v>65</v>
      </c>
      <c r="C88" s="47">
        <v>4700000</v>
      </c>
    </row>
    <row r="89" spans="1:3" s="21" customFormat="1" ht="31.5" customHeight="1" x14ac:dyDescent="0.3">
      <c r="A89" s="41" t="s">
        <v>76</v>
      </c>
      <c r="B89" s="24" t="s">
        <v>179</v>
      </c>
      <c r="C89" s="47">
        <v>406862</v>
      </c>
    </row>
    <row r="90" spans="1:3" s="21" customFormat="1" ht="15.75" customHeight="1" x14ac:dyDescent="0.3">
      <c r="A90" s="41"/>
      <c r="B90" s="23" t="s">
        <v>12</v>
      </c>
      <c r="C90" s="49">
        <f>SUM(C87:C89)</f>
        <v>9206862</v>
      </c>
    </row>
    <row r="91" spans="1:3" s="21" customFormat="1" ht="15.75" customHeight="1" x14ac:dyDescent="0.3">
      <c r="A91" s="55" t="s">
        <v>0</v>
      </c>
      <c r="B91" s="56"/>
      <c r="C91" s="57"/>
    </row>
    <row r="92" spans="1:3" s="21" customFormat="1" ht="31.5" customHeight="1" x14ac:dyDescent="0.3">
      <c r="A92" s="41" t="s">
        <v>30</v>
      </c>
      <c r="B92" s="24" t="s">
        <v>100</v>
      </c>
      <c r="C92" s="47">
        <f>7366409-932539</f>
        <v>6433870</v>
      </c>
    </row>
    <row r="93" spans="1:3" s="21" customFormat="1" ht="31.5" customHeight="1" x14ac:dyDescent="0.3">
      <c r="A93" s="41" t="s">
        <v>31</v>
      </c>
      <c r="B93" s="24" t="s">
        <v>154</v>
      </c>
      <c r="C93" s="47">
        <v>2700000</v>
      </c>
    </row>
    <row r="94" spans="1:3" s="21" customFormat="1" ht="31.5" customHeight="1" x14ac:dyDescent="0.3">
      <c r="A94" s="41" t="s">
        <v>76</v>
      </c>
      <c r="B94" s="24" t="s">
        <v>110</v>
      </c>
      <c r="C94" s="47">
        <v>5723</v>
      </c>
    </row>
    <row r="95" spans="1:3" s="21" customFormat="1" ht="15.75" customHeight="1" x14ac:dyDescent="0.3">
      <c r="A95" s="41"/>
      <c r="B95" s="23" t="s">
        <v>12</v>
      </c>
      <c r="C95" s="49">
        <f>SUM(C92:C94)</f>
        <v>9139593</v>
      </c>
    </row>
    <row r="96" spans="1:3" s="21" customFormat="1" ht="15.75" customHeight="1" x14ac:dyDescent="0.3">
      <c r="A96" s="55" t="s">
        <v>15</v>
      </c>
      <c r="B96" s="56"/>
      <c r="C96" s="57"/>
    </row>
    <row r="97" spans="1:3" s="21" customFormat="1" ht="15.75" customHeight="1" x14ac:dyDescent="0.3">
      <c r="A97" s="41" t="s">
        <v>30</v>
      </c>
      <c r="B97" s="24" t="s">
        <v>55</v>
      </c>
      <c r="C97" s="47">
        <f>4000000+3809705</f>
        <v>7809705</v>
      </c>
    </row>
    <row r="98" spans="1:3" s="21" customFormat="1" ht="31.5" customHeight="1" x14ac:dyDescent="0.3">
      <c r="A98" s="41" t="s">
        <v>31</v>
      </c>
      <c r="B98" s="24" t="s">
        <v>205</v>
      </c>
      <c r="C98" s="51">
        <v>87770</v>
      </c>
    </row>
    <row r="99" spans="1:3" s="21" customFormat="1" ht="31.5" customHeight="1" x14ac:dyDescent="0.3">
      <c r="A99" s="41" t="s">
        <v>76</v>
      </c>
      <c r="B99" s="24" t="s">
        <v>206</v>
      </c>
      <c r="C99" s="51">
        <v>58471</v>
      </c>
    </row>
    <row r="100" spans="1:3" s="21" customFormat="1" ht="31.5" customHeight="1" x14ac:dyDescent="0.3">
      <c r="A100" s="41" t="s">
        <v>77</v>
      </c>
      <c r="B100" s="24" t="s">
        <v>207</v>
      </c>
      <c r="C100" s="51">
        <v>465860</v>
      </c>
    </row>
    <row r="101" spans="1:3" s="21" customFormat="1" ht="15.75" customHeight="1" x14ac:dyDescent="0.3">
      <c r="A101" s="41"/>
      <c r="B101" s="23" t="s">
        <v>12</v>
      </c>
      <c r="C101" s="49">
        <f>SUM(C97:C100)</f>
        <v>8421806</v>
      </c>
    </row>
    <row r="102" spans="1:3" s="21" customFormat="1" ht="15.75" customHeight="1" x14ac:dyDescent="0.3">
      <c r="A102" s="55" t="s">
        <v>23</v>
      </c>
      <c r="B102" s="56"/>
      <c r="C102" s="57"/>
    </row>
    <row r="103" spans="1:3" s="21" customFormat="1" ht="15.75" customHeight="1" x14ac:dyDescent="0.3">
      <c r="A103" s="41" t="s">
        <v>30</v>
      </c>
      <c r="B103" s="18" t="s">
        <v>98</v>
      </c>
      <c r="C103" s="47">
        <v>6050000</v>
      </c>
    </row>
    <row r="104" spans="1:3" s="21" customFormat="1" ht="15.75" customHeight="1" x14ac:dyDescent="0.3">
      <c r="A104" s="41"/>
      <c r="B104" s="23" t="s">
        <v>12</v>
      </c>
      <c r="C104" s="49">
        <f>SUM(C103)</f>
        <v>6050000</v>
      </c>
    </row>
    <row r="105" spans="1:3" s="21" customFormat="1" ht="15.75" customHeight="1" x14ac:dyDescent="0.3">
      <c r="A105" s="55" t="s">
        <v>19</v>
      </c>
      <c r="B105" s="56"/>
      <c r="C105" s="57"/>
    </row>
    <row r="106" spans="1:3" s="21" customFormat="1" ht="31.5" customHeight="1" x14ac:dyDescent="0.3">
      <c r="A106" s="41" t="s">
        <v>30</v>
      </c>
      <c r="B106" s="18" t="s">
        <v>144</v>
      </c>
      <c r="C106" s="49">
        <v>2000000</v>
      </c>
    </row>
    <row r="107" spans="1:3" s="21" customFormat="1" ht="15.75" customHeight="1" x14ac:dyDescent="0.3">
      <c r="A107" s="41"/>
      <c r="B107" s="23" t="s">
        <v>12</v>
      </c>
      <c r="C107" s="49">
        <f>C106</f>
        <v>2000000</v>
      </c>
    </row>
    <row r="108" spans="1:3" s="21" customFormat="1" ht="15.75" customHeight="1" x14ac:dyDescent="0.3">
      <c r="A108" s="55" t="s">
        <v>111</v>
      </c>
      <c r="B108" s="56"/>
      <c r="C108" s="57"/>
    </row>
    <row r="109" spans="1:3" s="21" customFormat="1" ht="63" customHeight="1" x14ac:dyDescent="0.3">
      <c r="A109" s="41" t="s">
        <v>30</v>
      </c>
      <c r="B109" s="18" t="s">
        <v>208</v>
      </c>
      <c r="C109" s="47">
        <v>4900000</v>
      </c>
    </row>
    <row r="110" spans="1:3" s="21" customFormat="1" ht="15.75" customHeight="1" x14ac:dyDescent="0.3">
      <c r="A110" s="41" t="s">
        <v>31</v>
      </c>
      <c r="B110" s="18" t="s">
        <v>170</v>
      </c>
      <c r="C110" s="47">
        <v>5100000</v>
      </c>
    </row>
    <row r="111" spans="1:3" s="21" customFormat="1" ht="15.75" customHeight="1" x14ac:dyDescent="0.3">
      <c r="A111" s="41"/>
      <c r="B111" s="23" t="s">
        <v>12</v>
      </c>
      <c r="C111" s="49">
        <f>SUM(C109:C110)</f>
        <v>10000000</v>
      </c>
    </row>
    <row r="112" spans="1:3" s="21" customFormat="1" ht="15.75" customHeight="1" x14ac:dyDescent="0.3">
      <c r="A112" s="55" t="s">
        <v>171</v>
      </c>
      <c r="B112" s="56"/>
      <c r="C112" s="57"/>
    </row>
    <row r="113" spans="1:3" s="21" customFormat="1" ht="47.25" customHeight="1" x14ac:dyDescent="0.3">
      <c r="A113" s="41" t="s">
        <v>30</v>
      </c>
      <c r="B113" s="18" t="s">
        <v>209</v>
      </c>
      <c r="C113" s="47">
        <v>932539</v>
      </c>
    </row>
    <row r="114" spans="1:3" s="21" customFormat="1" ht="15.75" customHeight="1" x14ac:dyDescent="0.3">
      <c r="A114" s="41"/>
      <c r="B114" s="23" t="s">
        <v>12</v>
      </c>
      <c r="C114" s="49">
        <f>SUM(C113:C113)</f>
        <v>932539</v>
      </c>
    </row>
    <row r="115" spans="1:3" s="21" customFormat="1" ht="15.75" customHeight="1" x14ac:dyDescent="0.3">
      <c r="A115" s="41"/>
      <c r="B115" s="23" t="s">
        <v>35</v>
      </c>
      <c r="C115" s="49">
        <f>C107+C104+C101+C95+C90+C85+C82+C69+C64+C58+C77+C111+C114+C72</f>
        <v>150355065</v>
      </c>
    </row>
    <row r="116" spans="1:3" s="21" customFormat="1" ht="15.75" customHeight="1" x14ac:dyDescent="0.3">
      <c r="A116" s="60" t="s">
        <v>36</v>
      </c>
      <c r="B116" s="61"/>
      <c r="C116" s="62"/>
    </row>
    <row r="117" spans="1:3" s="21" customFormat="1" ht="15.75" customHeight="1" x14ac:dyDescent="0.3">
      <c r="A117" s="68" t="s">
        <v>111</v>
      </c>
      <c r="B117" s="69"/>
      <c r="C117" s="70"/>
    </row>
    <row r="118" spans="1:3" s="21" customFormat="1" ht="31.5" customHeight="1" x14ac:dyDescent="0.3">
      <c r="A118" s="41" t="s">
        <v>30</v>
      </c>
      <c r="B118" s="18" t="s">
        <v>112</v>
      </c>
      <c r="C118" s="47">
        <v>5000000</v>
      </c>
    </row>
    <row r="119" spans="1:3" s="21" customFormat="1" ht="15.75" customHeight="1" x14ac:dyDescent="0.3">
      <c r="A119" s="40"/>
      <c r="B119" s="23" t="s">
        <v>12</v>
      </c>
      <c r="C119" s="49">
        <f>C118</f>
        <v>5000000</v>
      </c>
    </row>
    <row r="120" spans="1:3" s="21" customFormat="1" ht="15.75" customHeight="1" x14ac:dyDescent="0.3">
      <c r="A120" s="55" t="s">
        <v>20</v>
      </c>
      <c r="B120" s="56"/>
      <c r="C120" s="57"/>
    </row>
    <row r="121" spans="1:3" s="21" customFormat="1" ht="31.5" customHeight="1" x14ac:dyDescent="0.3">
      <c r="A121" s="41" t="s">
        <v>30</v>
      </c>
      <c r="B121" s="18" t="s">
        <v>155</v>
      </c>
      <c r="C121" s="51">
        <v>964805</v>
      </c>
    </row>
    <row r="122" spans="1:3" s="21" customFormat="1" ht="15.75" customHeight="1" x14ac:dyDescent="0.3">
      <c r="A122" s="41"/>
      <c r="B122" s="23" t="s">
        <v>12</v>
      </c>
      <c r="C122" s="52">
        <f>SUM(C121)</f>
        <v>964805</v>
      </c>
    </row>
    <row r="123" spans="1:3" s="21" customFormat="1" ht="15.75" customHeight="1" x14ac:dyDescent="0.3">
      <c r="A123" s="55" t="s">
        <v>29</v>
      </c>
      <c r="B123" s="56"/>
      <c r="C123" s="57"/>
    </row>
    <row r="124" spans="1:3" s="21" customFormat="1" ht="63" customHeight="1" x14ac:dyDescent="0.3">
      <c r="A124" s="41">
        <v>1</v>
      </c>
      <c r="B124" s="27" t="s">
        <v>180</v>
      </c>
      <c r="C124" s="47">
        <v>850000</v>
      </c>
    </row>
    <row r="125" spans="1:3" s="21" customFormat="1" ht="63" customHeight="1" x14ac:dyDescent="0.3">
      <c r="A125" s="41">
        <v>2</v>
      </c>
      <c r="B125" s="27" t="s">
        <v>181</v>
      </c>
      <c r="C125" s="47">
        <v>1400000</v>
      </c>
    </row>
    <row r="126" spans="1:3" s="21" customFormat="1" ht="62.4" customHeight="1" x14ac:dyDescent="0.3">
      <c r="A126" s="41">
        <v>3</v>
      </c>
      <c r="B126" s="28" t="s">
        <v>231</v>
      </c>
      <c r="C126" s="47">
        <v>407000</v>
      </c>
    </row>
    <row r="127" spans="1:3" s="21" customFormat="1" ht="31.5" customHeight="1" x14ac:dyDescent="0.3">
      <c r="A127" s="41">
        <v>4</v>
      </c>
      <c r="B127" s="28" t="s">
        <v>169</v>
      </c>
      <c r="C127" s="47">
        <v>427206</v>
      </c>
    </row>
    <row r="128" spans="1:3" s="21" customFormat="1" ht="15.75" customHeight="1" x14ac:dyDescent="0.3">
      <c r="A128" s="41"/>
      <c r="B128" s="23" t="s">
        <v>12</v>
      </c>
      <c r="C128" s="49">
        <f>SUM(C124:C127)</f>
        <v>3084206</v>
      </c>
    </row>
    <row r="129" spans="1:4" s="21" customFormat="1" ht="15.75" customHeight="1" x14ac:dyDescent="0.3">
      <c r="A129" s="55" t="s">
        <v>56</v>
      </c>
      <c r="B129" s="56"/>
      <c r="C129" s="57"/>
    </row>
    <row r="130" spans="1:4" s="21" customFormat="1" ht="31.2" x14ac:dyDescent="0.3">
      <c r="A130" s="41">
        <v>1</v>
      </c>
      <c r="B130" s="24" t="s">
        <v>210</v>
      </c>
      <c r="C130" s="47">
        <f>2812269+123500</f>
        <v>2935769</v>
      </c>
    </row>
    <row r="131" spans="1:4" s="21" customFormat="1" ht="15.75" customHeight="1" x14ac:dyDescent="0.3">
      <c r="A131" s="41"/>
      <c r="B131" s="23" t="s">
        <v>12</v>
      </c>
      <c r="C131" s="49">
        <f>SUM(C130)</f>
        <v>2935769</v>
      </c>
    </row>
    <row r="132" spans="1:4" s="21" customFormat="1" ht="15.75" customHeight="1" x14ac:dyDescent="0.3">
      <c r="A132" s="55" t="s">
        <v>46</v>
      </c>
      <c r="B132" s="56"/>
      <c r="C132" s="57"/>
    </row>
    <row r="133" spans="1:4" s="21" customFormat="1" ht="15.75" customHeight="1" x14ac:dyDescent="0.3">
      <c r="A133" s="41" t="s">
        <v>30</v>
      </c>
      <c r="B133" s="24" t="s">
        <v>182</v>
      </c>
      <c r="C133" s="47">
        <v>2000000</v>
      </c>
    </row>
    <row r="134" spans="1:4" s="21" customFormat="1" ht="15.75" customHeight="1" x14ac:dyDescent="0.3">
      <c r="A134" s="41"/>
      <c r="B134" s="23" t="s">
        <v>12</v>
      </c>
      <c r="C134" s="49">
        <f>SUM(C133:C133)</f>
        <v>2000000</v>
      </c>
    </row>
    <row r="135" spans="1:4" s="21" customFormat="1" ht="15.75" customHeight="1" x14ac:dyDescent="0.3">
      <c r="A135" s="68" t="s">
        <v>24</v>
      </c>
      <c r="B135" s="69"/>
      <c r="C135" s="70"/>
    </row>
    <row r="136" spans="1:4" s="21" customFormat="1" ht="15.75" customHeight="1" x14ac:dyDescent="0.3">
      <c r="A136" s="41" t="s">
        <v>30</v>
      </c>
      <c r="B136" s="18" t="s">
        <v>113</v>
      </c>
      <c r="C136" s="49">
        <v>50000</v>
      </c>
    </row>
    <row r="137" spans="1:4" s="21" customFormat="1" ht="15.75" customHeight="1" x14ac:dyDescent="0.3">
      <c r="A137" s="41"/>
      <c r="B137" s="23" t="s">
        <v>12</v>
      </c>
      <c r="C137" s="49">
        <f>C136</f>
        <v>50000</v>
      </c>
    </row>
    <row r="138" spans="1:4" s="21" customFormat="1" ht="15.75" customHeight="1" x14ac:dyDescent="0.3">
      <c r="A138" s="41"/>
      <c r="B138" s="23" t="s">
        <v>51</v>
      </c>
      <c r="C138" s="49">
        <f>C134+C131+C122+C128+C119+C137</f>
        <v>14034780</v>
      </c>
    </row>
    <row r="139" spans="1:4" s="21" customFormat="1" ht="15.75" customHeight="1" x14ac:dyDescent="0.3">
      <c r="A139" s="78" t="s">
        <v>114</v>
      </c>
      <c r="B139" s="79"/>
      <c r="C139" s="80"/>
    </row>
    <row r="140" spans="1:4" s="21" customFormat="1" ht="15.75" customHeight="1" x14ac:dyDescent="0.3">
      <c r="A140" s="68" t="s">
        <v>19</v>
      </c>
      <c r="B140" s="69"/>
      <c r="C140" s="70"/>
    </row>
    <row r="141" spans="1:4" s="21" customFormat="1" ht="31.5" customHeight="1" x14ac:dyDescent="0.3">
      <c r="A141" s="41" t="s">
        <v>30</v>
      </c>
      <c r="B141" s="18" t="s">
        <v>115</v>
      </c>
      <c r="C141" s="51">
        <v>297629</v>
      </c>
    </row>
    <row r="142" spans="1:4" s="21" customFormat="1" ht="31.5" customHeight="1" x14ac:dyDescent="0.3">
      <c r="A142" s="41" t="s">
        <v>31</v>
      </c>
      <c r="B142" s="18" t="s">
        <v>116</v>
      </c>
      <c r="C142" s="51">
        <f>224048+182736</f>
        <v>406784</v>
      </c>
    </row>
    <row r="143" spans="1:4" s="21" customFormat="1" ht="15.75" customHeight="1" x14ac:dyDescent="0.3">
      <c r="A143" s="41"/>
      <c r="B143" s="23" t="s">
        <v>12</v>
      </c>
      <c r="C143" s="49">
        <f>SUM(C141:C142)</f>
        <v>704413</v>
      </c>
    </row>
    <row r="144" spans="1:4" s="21" customFormat="1" ht="15.75" customHeight="1" x14ac:dyDescent="0.3">
      <c r="A144" s="41"/>
      <c r="B144" s="23" t="s">
        <v>117</v>
      </c>
      <c r="C144" s="49">
        <f>C143</f>
        <v>704413</v>
      </c>
      <c r="D144" s="30"/>
    </row>
    <row r="145" spans="1:140" s="21" customFormat="1" ht="15.75" customHeight="1" x14ac:dyDescent="0.3">
      <c r="A145" s="60" t="s">
        <v>52</v>
      </c>
      <c r="B145" s="61"/>
      <c r="C145" s="62"/>
      <c r="D145" s="30"/>
    </row>
    <row r="146" spans="1:140" s="21" customFormat="1" ht="15.75" customHeight="1" x14ac:dyDescent="0.3">
      <c r="A146" s="55" t="s">
        <v>50</v>
      </c>
      <c r="B146" s="56"/>
      <c r="C146" s="57"/>
    </row>
    <row r="147" spans="1:140" s="21" customFormat="1" ht="31.5" customHeight="1" x14ac:dyDescent="0.3">
      <c r="A147" s="29" t="s">
        <v>30</v>
      </c>
      <c r="B147" s="19" t="s">
        <v>156</v>
      </c>
      <c r="C147" s="48">
        <f>639500+200000</f>
        <v>839500</v>
      </c>
    </row>
    <row r="148" spans="1:140" s="21" customFormat="1" ht="47.25" customHeight="1" x14ac:dyDescent="0.3">
      <c r="A148" s="29" t="s">
        <v>31</v>
      </c>
      <c r="B148" s="19" t="s">
        <v>211</v>
      </c>
      <c r="C148" s="48">
        <f>389000+200000</f>
        <v>589000</v>
      </c>
    </row>
    <row r="149" spans="1:140" s="21" customFormat="1" ht="15.75" customHeight="1" x14ac:dyDescent="0.3">
      <c r="A149" s="41"/>
      <c r="B149" s="23" t="s">
        <v>12</v>
      </c>
      <c r="C149" s="49">
        <f>SUM(C147:C148)</f>
        <v>1428500</v>
      </c>
    </row>
    <row r="150" spans="1:140" s="21" customFormat="1" ht="15.75" customHeight="1" x14ac:dyDescent="0.3">
      <c r="A150" s="75" t="s">
        <v>138</v>
      </c>
      <c r="B150" s="76"/>
      <c r="C150" s="77"/>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c r="CK150" s="22"/>
      <c r="CL150" s="22"/>
      <c r="CM150" s="22"/>
      <c r="CN150" s="22"/>
      <c r="CO150" s="22"/>
      <c r="CP150" s="22"/>
      <c r="CQ150" s="22"/>
      <c r="CR150" s="22"/>
      <c r="CS150" s="22"/>
      <c r="CT150" s="22"/>
      <c r="CU150" s="22"/>
      <c r="CV150" s="22"/>
      <c r="CW150" s="22"/>
      <c r="CX150" s="22"/>
      <c r="CY150" s="22"/>
      <c r="CZ150" s="22"/>
      <c r="DA150" s="22"/>
      <c r="DB150" s="22"/>
      <c r="DC150" s="22"/>
      <c r="DD150" s="22"/>
      <c r="DE150" s="22"/>
      <c r="DF150" s="22"/>
      <c r="DG150" s="22"/>
      <c r="DH150" s="22"/>
      <c r="DI150" s="22"/>
      <c r="DJ150" s="22"/>
      <c r="DK150" s="22"/>
      <c r="DL150" s="22"/>
      <c r="DM150" s="22"/>
      <c r="DN150" s="22"/>
      <c r="DO150" s="22"/>
      <c r="DP150" s="22"/>
      <c r="DQ150" s="22"/>
      <c r="DR150" s="22"/>
      <c r="DS150" s="22"/>
      <c r="DT150" s="22"/>
      <c r="DU150" s="22"/>
      <c r="DV150" s="22"/>
      <c r="DW150" s="22"/>
      <c r="DX150" s="22"/>
      <c r="DY150" s="22"/>
      <c r="DZ150" s="22"/>
      <c r="EA150" s="22"/>
      <c r="EB150" s="22"/>
      <c r="EC150" s="22"/>
      <c r="ED150" s="22"/>
      <c r="EE150" s="22"/>
      <c r="EF150" s="22"/>
      <c r="EG150" s="22"/>
      <c r="EH150" s="22"/>
      <c r="EI150" s="22"/>
      <c r="EJ150" s="22"/>
    </row>
    <row r="151" spans="1:140" s="21" customFormat="1" ht="47.25" customHeight="1" x14ac:dyDescent="0.3">
      <c r="A151" s="41" t="s">
        <v>30</v>
      </c>
      <c r="B151" s="53" t="s">
        <v>212</v>
      </c>
      <c r="C151" s="47">
        <v>474000</v>
      </c>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22"/>
      <c r="CB151" s="22"/>
      <c r="CC151" s="22"/>
      <c r="CD151" s="22"/>
      <c r="CE151" s="22"/>
      <c r="CF151" s="22"/>
      <c r="CG151" s="22"/>
      <c r="CH151" s="22"/>
      <c r="CI151" s="22"/>
      <c r="CJ151" s="22"/>
      <c r="CK151" s="22"/>
      <c r="CL151" s="22"/>
      <c r="CM151" s="22"/>
      <c r="CN151" s="22"/>
      <c r="CO151" s="22"/>
      <c r="CP151" s="22"/>
      <c r="CQ151" s="22"/>
      <c r="CR151" s="22"/>
      <c r="CS151" s="22"/>
      <c r="CT151" s="22"/>
      <c r="CU151" s="22"/>
      <c r="CV151" s="22"/>
      <c r="CW151" s="22"/>
      <c r="CX151" s="22"/>
      <c r="CY151" s="22"/>
      <c r="CZ151" s="22"/>
      <c r="DA151" s="22"/>
      <c r="DB151" s="22"/>
      <c r="DC151" s="22"/>
      <c r="DD151" s="22"/>
      <c r="DE151" s="22"/>
      <c r="DF151" s="22"/>
      <c r="DG151" s="22"/>
      <c r="DH151" s="22"/>
      <c r="DI151" s="22"/>
      <c r="DJ151" s="22"/>
      <c r="DK151" s="22"/>
      <c r="DL151" s="22"/>
      <c r="DM151" s="22"/>
      <c r="DN151" s="22"/>
      <c r="DO151" s="22"/>
      <c r="DP151" s="22"/>
      <c r="DQ151" s="22"/>
      <c r="DR151" s="22"/>
      <c r="DS151" s="22"/>
      <c r="DT151" s="22"/>
      <c r="DU151" s="22"/>
      <c r="DV151" s="22"/>
      <c r="DW151" s="22"/>
      <c r="DX151" s="22"/>
      <c r="DY151" s="22"/>
      <c r="DZ151" s="22"/>
      <c r="EA151" s="22"/>
      <c r="EB151" s="22"/>
      <c r="EC151" s="22"/>
      <c r="ED151" s="22"/>
      <c r="EE151" s="22"/>
      <c r="EF151" s="22"/>
      <c r="EG151" s="22"/>
      <c r="EH151" s="22"/>
      <c r="EI151" s="22"/>
      <c r="EJ151" s="22"/>
    </row>
    <row r="152" spans="1:140" s="21" customFormat="1" ht="15.75" customHeight="1" x14ac:dyDescent="0.3">
      <c r="A152" s="41"/>
      <c r="B152" s="23" t="s">
        <v>12</v>
      </c>
      <c r="C152" s="49">
        <f>C151</f>
        <v>474000</v>
      </c>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c r="CE152" s="22"/>
      <c r="CF152" s="22"/>
      <c r="CG152" s="22"/>
      <c r="CH152" s="22"/>
      <c r="CI152" s="22"/>
      <c r="CJ152" s="22"/>
      <c r="CK152" s="22"/>
      <c r="CL152" s="22"/>
      <c r="CM152" s="22"/>
      <c r="CN152" s="22"/>
      <c r="CO152" s="22"/>
      <c r="CP152" s="22"/>
      <c r="CQ152" s="22"/>
      <c r="CR152" s="22"/>
      <c r="CS152" s="22"/>
      <c r="CT152" s="22"/>
      <c r="CU152" s="22"/>
      <c r="CV152" s="22"/>
      <c r="CW152" s="22"/>
      <c r="CX152" s="22"/>
      <c r="CY152" s="22"/>
      <c r="CZ152" s="22"/>
      <c r="DA152" s="22"/>
      <c r="DB152" s="22"/>
      <c r="DC152" s="22"/>
      <c r="DD152" s="22"/>
      <c r="DE152" s="22"/>
      <c r="DF152" s="22"/>
      <c r="DG152" s="22"/>
      <c r="DH152" s="22"/>
      <c r="DI152" s="22"/>
      <c r="DJ152" s="22"/>
      <c r="DK152" s="22"/>
      <c r="DL152" s="22"/>
      <c r="DM152" s="22"/>
      <c r="DN152" s="22"/>
      <c r="DO152" s="22"/>
      <c r="DP152" s="22"/>
      <c r="DQ152" s="22"/>
      <c r="DR152" s="22"/>
      <c r="DS152" s="22"/>
      <c r="DT152" s="22"/>
      <c r="DU152" s="22"/>
      <c r="DV152" s="22"/>
      <c r="DW152" s="22"/>
      <c r="DX152" s="22"/>
      <c r="DY152" s="22"/>
      <c r="DZ152" s="22"/>
      <c r="EA152" s="22"/>
      <c r="EB152" s="22"/>
      <c r="EC152" s="22"/>
      <c r="ED152" s="22"/>
      <c r="EE152" s="22"/>
      <c r="EF152" s="22"/>
      <c r="EG152" s="22"/>
      <c r="EH152" s="22"/>
      <c r="EI152" s="22"/>
      <c r="EJ152" s="22"/>
    </row>
    <row r="153" spans="1:140" s="21" customFormat="1" ht="15.75" customHeight="1" x14ac:dyDescent="0.3">
      <c r="A153" s="41"/>
      <c r="B153" s="23" t="s">
        <v>89</v>
      </c>
      <c r="C153" s="49">
        <f>C149+C152</f>
        <v>1902500</v>
      </c>
    </row>
    <row r="154" spans="1:140" s="21" customFormat="1" ht="15.75" customHeight="1" x14ac:dyDescent="0.3">
      <c r="A154" s="41"/>
      <c r="B154" s="23" t="s">
        <v>3</v>
      </c>
      <c r="C154" s="49">
        <f>C27+C138+C115+C39+C153+C144</f>
        <v>181372382</v>
      </c>
    </row>
    <row r="155" spans="1:140" s="21" customFormat="1" ht="15.75" customHeight="1" x14ac:dyDescent="0.3">
      <c r="A155" s="74"/>
      <c r="B155" s="63"/>
      <c r="C155" s="64"/>
    </row>
    <row r="156" spans="1:140" s="21" customFormat="1" ht="15.75" customHeight="1" x14ac:dyDescent="0.3">
      <c r="A156" s="71" t="s">
        <v>22</v>
      </c>
      <c r="B156" s="72"/>
      <c r="C156" s="73"/>
    </row>
    <row r="157" spans="1:140" s="21" customFormat="1" ht="15.75" customHeight="1" x14ac:dyDescent="0.3">
      <c r="A157" s="78" t="s">
        <v>118</v>
      </c>
      <c r="B157" s="79"/>
      <c r="C157" s="80"/>
    </row>
    <row r="158" spans="1:140" s="21" customFormat="1" ht="15.75" customHeight="1" x14ac:dyDescent="0.3">
      <c r="A158" s="68" t="s">
        <v>111</v>
      </c>
      <c r="B158" s="69"/>
      <c r="C158" s="70"/>
    </row>
    <row r="159" spans="1:140" s="21" customFormat="1" ht="31.5" customHeight="1" x14ac:dyDescent="0.3">
      <c r="A159" s="31" t="s">
        <v>30</v>
      </c>
      <c r="B159" s="18" t="s">
        <v>119</v>
      </c>
      <c r="C159" s="47">
        <v>500000</v>
      </c>
      <c r="D159" s="22"/>
    </row>
    <row r="160" spans="1:140" s="21" customFormat="1" ht="15.75" customHeight="1" x14ac:dyDescent="0.3">
      <c r="A160" s="31"/>
      <c r="B160" s="23" t="s">
        <v>12</v>
      </c>
      <c r="C160" s="47">
        <f>C159</f>
        <v>500000</v>
      </c>
      <c r="D160" s="22"/>
    </row>
    <row r="161" spans="1:4" s="21" customFormat="1" ht="15.75" customHeight="1" x14ac:dyDescent="0.3">
      <c r="A161" s="31"/>
      <c r="B161" s="23" t="s">
        <v>120</v>
      </c>
      <c r="C161" s="49">
        <f>C160</f>
        <v>500000</v>
      </c>
      <c r="D161" s="22"/>
    </row>
    <row r="162" spans="1:4" s="21" customFormat="1" ht="15.75" customHeight="1" x14ac:dyDescent="0.3">
      <c r="A162" s="60" t="s">
        <v>38</v>
      </c>
      <c r="B162" s="61"/>
      <c r="C162" s="62"/>
    </row>
    <row r="163" spans="1:4" s="21" customFormat="1" ht="15.75" customHeight="1" x14ac:dyDescent="0.3">
      <c r="A163" s="55" t="s">
        <v>19</v>
      </c>
      <c r="B163" s="56"/>
      <c r="C163" s="57"/>
    </row>
    <row r="164" spans="1:4" s="21" customFormat="1" ht="15.75" customHeight="1" x14ac:dyDescent="0.3">
      <c r="A164" s="41" t="s">
        <v>30</v>
      </c>
      <c r="B164" s="18" t="s">
        <v>83</v>
      </c>
      <c r="C164" s="51">
        <v>150000</v>
      </c>
    </row>
    <row r="165" spans="1:4" s="21" customFormat="1" ht="15.75" customHeight="1" x14ac:dyDescent="0.3">
      <c r="A165" s="41"/>
      <c r="B165" s="23" t="s">
        <v>12</v>
      </c>
      <c r="C165" s="49">
        <f>SUM(C164)</f>
        <v>150000</v>
      </c>
    </row>
    <row r="166" spans="1:4" s="21" customFormat="1" ht="15.75" customHeight="1" x14ac:dyDescent="0.3">
      <c r="A166" s="41"/>
      <c r="B166" s="23" t="s">
        <v>37</v>
      </c>
      <c r="C166" s="49">
        <f>SUM(C165)</f>
        <v>150000</v>
      </c>
    </row>
    <row r="167" spans="1:4" s="21" customFormat="1" ht="15.75" customHeight="1" x14ac:dyDescent="0.3">
      <c r="A167" s="60" t="s">
        <v>39</v>
      </c>
      <c r="B167" s="61"/>
      <c r="C167" s="62"/>
    </row>
    <row r="168" spans="1:4" s="21" customFormat="1" ht="15.75" customHeight="1" x14ac:dyDescent="0.3">
      <c r="A168" s="55" t="s">
        <v>17</v>
      </c>
      <c r="B168" s="56"/>
      <c r="C168" s="57"/>
    </row>
    <row r="169" spans="1:4" s="21" customFormat="1" ht="31.5" customHeight="1" x14ac:dyDescent="0.3">
      <c r="A169" s="41" t="s">
        <v>30</v>
      </c>
      <c r="B169" s="19" t="s">
        <v>233</v>
      </c>
      <c r="C169" s="47">
        <f>9590000+10000000</f>
        <v>19590000</v>
      </c>
    </row>
    <row r="170" spans="1:4" s="21" customFormat="1" ht="31.5" customHeight="1" x14ac:dyDescent="0.3">
      <c r="A170" s="41" t="s">
        <v>31</v>
      </c>
      <c r="B170" s="19" t="s">
        <v>183</v>
      </c>
      <c r="C170" s="47">
        <v>2912446</v>
      </c>
    </row>
    <row r="171" spans="1:4" s="21" customFormat="1" ht="31.5" customHeight="1" x14ac:dyDescent="0.3">
      <c r="A171" s="41" t="s">
        <v>76</v>
      </c>
      <c r="B171" s="19" t="s">
        <v>234</v>
      </c>
      <c r="C171" s="47">
        <v>1600000</v>
      </c>
    </row>
    <row r="172" spans="1:4" s="21" customFormat="1" ht="36.6" customHeight="1" x14ac:dyDescent="0.3">
      <c r="A172" s="41" t="s">
        <v>77</v>
      </c>
      <c r="B172" s="19" t="s">
        <v>191</v>
      </c>
      <c r="C172" s="47">
        <f>1000000+1000000+500000</f>
        <v>2500000</v>
      </c>
    </row>
    <row r="173" spans="1:4" s="21" customFormat="1" ht="31.5" customHeight="1" x14ac:dyDescent="0.3">
      <c r="A173" s="41" t="s">
        <v>78</v>
      </c>
      <c r="B173" s="19" t="s">
        <v>232</v>
      </c>
      <c r="C173" s="47">
        <f>1000000+300000</f>
        <v>1300000</v>
      </c>
    </row>
    <row r="174" spans="1:4" s="21" customFormat="1" ht="31.5" customHeight="1" x14ac:dyDescent="0.3">
      <c r="A174" s="41" t="s">
        <v>79</v>
      </c>
      <c r="B174" s="19" t="s">
        <v>157</v>
      </c>
      <c r="C174" s="51">
        <f>12130+266908</f>
        <v>279038</v>
      </c>
    </row>
    <row r="175" spans="1:4" s="21" customFormat="1" ht="31.5" customHeight="1" x14ac:dyDescent="0.3">
      <c r="A175" s="41" t="s">
        <v>80</v>
      </c>
      <c r="B175" s="19" t="s">
        <v>121</v>
      </c>
      <c r="C175" s="51">
        <v>11178</v>
      </c>
    </row>
    <row r="176" spans="1:4" s="21" customFormat="1" ht="31.5" customHeight="1" x14ac:dyDescent="0.3">
      <c r="A176" s="41" t="s">
        <v>81</v>
      </c>
      <c r="B176" s="19" t="s">
        <v>213</v>
      </c>
      <c r="C176" s="51">
        <f>15915-6845</f>
        <v>9070</v>
      </c>
    </row>
    <row r="177" spans="1:3" s="21" customFormat="1" ht="31.5" customHeight="1" x14ac:dyDescent="0.3">
      <c r="A177" s="41" t="s">
        <v>82</v>
      </c>
      <c r="B177" s="19" t="s">
        <v>214</v>
      </c>
      <c r="C177" s="51">
        <v>1091483</v>
      </c>
    </row>
    <row r="178" spans="1:3" s="21" customFormat="1" ht="31.5" customHeight="1" x14ac:dyDescent="0.3">
      <c r="A178" s="41" t="s">
        <v>86</v>
      </c>
      <c r="B178" s="19" t="s">
        <v>215</v>
      </c>
      <c r="C178" s="51">
        <v>907866</v>
      </c>
    </row>
    <row r="179" spans="1:3" s="21" customFormat="1" ht="47.25" customHeight="1" x14ac:dyDescent="0.3">
      <c r="A179" s="41" t="s">
        <v>87</v>
      </c>
      <c r="B179" s="19" t="s">
        <v>216</v>
      </c>
      <c r="C179" s="47">
        <f>846398-143000</f>
        <v>703398</v>
      </c>
    </row>
    <row r="180" spans="1:3" s="21" customFormat="1" ht="31.5" customHeight="1" x14ac:dyDescent="0.3">
      <c r="A180" s="41" t="s">
        <v>88</v>
      </c>
      <c r="B180" s="19" t="s">
        <v>217</v>
      </c>
      <c r="C180" s="47">
        <v>500000</v>
      </c>
    </row>
    <row r="181" spans="1:3" s="21" customFormat="1" ht="46.8" x14ac:dyDescent="0.3">
      <c r="A181" s="41" t="s">
        <v>132</v>
      </c>
      <c r="B181" s="19" t="s">
        <v>226</v>
      </c>
      <c r="C181" s="47">
        <v>4220223</v>
      </c>
    </row>
    <row r="182" spans="1:3" s="21" customFormat="1" ht="31.5" customHeight="1" x14ac:dyDescent="0.3">
      <c r="A182" s="41" t="s">
        <v>134</v>
      </c>
      <c r="B182" s="18" t="s">
        <v>218</v>
      </c>
      <c r="C182" s="47">
        <v>450000</v>
      </c>
    </row>
    <row r="183" spans="1:3" s="21" customFormat="1" ht="31.5" customHeight="1" x14ac:dyDescent="0.3">
      <c r="A183" s="41" t="s">
        <v>135</v>
      </c>
      <c r="B183" s="18" t="s">
        <v>219</v>
      </c>
      <c r="C183" s="47">
        <v>1000000</v>
      </c>
    </row>
    <row r="184" spans="1:3" s="21" customFormat="1" ht="15.75" customHeight="1" x14ac:dyDescent="0.3">
      <c r="A184" s="41"/>
      <c r="B184" s="23" t="s">
        <v>12</v>
      </c>
      <c r="C184" s="49">
        <f>SUM(C169:C183)</f>
        <v>37074702</v>
      </c>
    </row>
    <row r="185" spans="1:3" s="21" customFormat="1" ht="15.75" customHeight="1" x14ac:dyDescent="0.3">
      <c r="A185" s="55" t="s">
        <v>4</v>
      </c>
      <c r="B185" s="56"/>
      <c r="C185" s="57"/>
    </row>
    <row r="186" spans="1:3" s="21" customFormat="1" ht="47.25" customHeight="1" x14ac:dyDescent="0.3">
      <c r="A186" s="41" t="s">
        <v>30</v>
      </c>
      <c r="B186" s="19" t="s">
        <v>101</v>
      </c>
      <c r="C186" s="47">
        <v>1284673</v>
      </c>
    </row>
    <row r="187" spans="1:3" s="21" customFormat="1" ht="31.5" customHeight="1" x14ac:dyDescent="0.3">
      <c r="A187" s="41" t="s">
        <v>31</v>
      </c>
      <c r="B187" s="19" t="s">
        <v>235</v>
      </c>
      <c r="C187" s="47">
        <v>649665</v>
      </c>
    </row>
    <row r="188" spans="1:3" s="21" customFormat="1" ht="47.25" customHeight="1" x14ac:dyDescent="0.3">
      <c r="A188" s="41" t="s">
        <v>76</v>
      </c>
      <c r="B188" s="19" t="s">
        <v>69</v>
      </c>
      <c r="C188" s="47">
        <v>1193696</v>
      </c>
    </row>
    <row r="189" spans="1:3" s="21" customFormat="1" ht="31.5" customHeight="1" x14ac:dyDescent="0.3">
      <c r="A189" s="41" t="s">
        <v>77</v>
      </c>
      <c r="B189" s="19" t="s">
        <v>93</v>
      </c>
      <c r="C189" s="47">
        <v>572564</v>
      </c>
    </row>
    <row r="190" spans="1:3" s="21" customFormat="1" ht="15.75" customHeight="1" x14ac:dyDescent="0.3">
      <c r="A190" s="41"/>
      <c r="B190" s="23" t="s">
        <v>12</v>
      </c>
      <c r="C190" s="49">
        <f>SUM(C186:C189)</f>
        <v>3700598</v>
      </c>
    </row>
    <row r="191" spans="1:3" s="21" customFormat="1" ht="15.75" customHeight="1" x14ac:dyDescent="0.3">
      <c r="A191" s="68" t="s">
        <v>122</v>
      </c>
      <c r="B191" s="69"/>
      <c r="C191" s="70"/>
    </row>
    <row r="192" spans="1:3" s="21" customFormat="1" ht="47.25" customHeight="1" x14ac:dyDescent="0.3">
      <c r="A192" s="41" t="s">
        <v>30</v>
      </c>
      <c r="B192" s="18" t="s">
        <v>158</v>
      </c>
      <c r="C192" s="49">
        <v>120246</v>
      </c>
    </row>
    <row r="193" spans="1:4" s="21" customFormat="1" ht="15.75" customHeight="1" x14ac:dyDescent="0.3">
      <c r="A193" s="41"/>
      <c r="B193" s="23" t="s">
        <v>12</v>
      </c>
      <c r="C193" s="49">
        <f>C192</f>
        <v>120246</v>
      </c>
    </row>
    <row r="194" spans="1:4" s="21" customFormat="1" ht="15.75" customHeight="1" x14ac:dyDescent="0.3">
      <c r="A194" s="55" t="s">
        <v>5</v>
      </c>
      <c r="B194" s="56"/>
      <c r="C194" s="57"/>
    </row>
    <row r="195" spans="1:4" s="21" customFormat="1" ht="31.5" customHeight="1" x14ac:dyDescent="0.3">
      <c r="A195" s="41" t="s">
        <v>30</v>
      </c>
      <c r="B195" s="19" t="s">
        <v>94</v>
      </c>
      <c r="C195" s="47">
        <v>4000000</v>
      </c>
    </row>
    <row r="196" spans="1:4" s="21" customFormat="1" ht="15.75" customHeight="1" x14ac:dyDescent="0.3">
      <c r="A196" s="41"/>
      <c r="B196" s="23" t="s">
        <v>12</v>
      </c>
      <c r="C196" s="49">
        <f>SUM(C195:C195)</f>
        <v>4000000</v>
      </c>
    </row>
    <row r="197" spans="1:4" s="21" customFormat="1" ht="15.75" customHeight="1" x14ac:dyDescent="0.3">
      <c r="A197" s="55" t="s">
        <v>27</v>
      </c>
      <c r="B197" s="56"/>
      <c r="C197" s="57"/>
    </row>
    <row r="198" spans="1:4" s="21" customFormat="1" ht="15.75" customHeight="1" x14ac:dyDescent="0.3">
      <c r="A198" s="41" t="s">
        <v>30</v>
      </c>
      <c r="B198" s="24" t="s">
        <v>62</v>
      </c>
      <c r="C198" s="47">
        <f>2970000+2030000</f>
        <v>5000000</v>
      </c>
    </row>
    <row r="199" spans="1:4" s="21" customFormat="1" ht="15.75" customHeight="1" x14ac:dyDescent="0.3">
      <c r="A199" s="41"/>
      <c r="B199" s="23" t="s">
        <v>12</v>
      </c>
      <c r="C199" s="49">
        <f>SUM(C198:C198)</f>
        <v>5000000</v>
      </c>
    </row>
    <row r="200" spans="1:4" s="21" customFormat="1" ht="15.75" customHeight="1" x14ac:dyDescent="0.3">
      <c r="A200" s="55" t="s">
        <v>13</v>
      </c>
      <c r="B200" s="56"/>
      <c r="C200" s="57"/>
    </row>
    <row r="201" spans="1:4" s="21" customFormat="1" ht="15.75" customHeight="1" x14ac:dyDescent="0.3">
      <c r="A201" s="29" t="s">
        <v>30</v>
      </c>
      <c r="B201" s="32" t="s">
        <v>54</v>
      </c>
      <c r="C201" s="47">
        <v>3000000</v>
      </c>
    </row>
    <row r="202" spans="1:4" s="21" customFormat="1" ht="15.75" customHeight="1" x14ac:dyDescent="0.3">
      <c r="A202" s="41"/>
      <c r="B202" s="23" t="s">
        <v>12</v>
      </c>
      <c r="C202" s="49">
        <f>SUM(C201:C201)</f>
        <v>3000000</v>
      </c>
    </row>
    <row r="203" spans="1:4" s="21" customFormat="1" ht="15.75" customHeight="1" x14ac:dyDescent="0.3">
      <c r="A203" s="55" t="s">
        <v>6</v>
      </c>
      <c r="B203" s="56"/>
      <c r="C203" s="57"/>
      <c r="D203" s="33"/>
    </row>
    <row r="204" spans="1:4" s="21" customFormat="1" ht="15.75" customHeight="1" x14ac:dyDescent="0.3">
      <c r="A204" s="41" t="s">
        <v>30</v>
      </c>
      <c r="B204" s="19" t="s">
        <v>159</v>
      </c>
      <c r="C204" s="47">
        <v>1000000</v>
      </c>
    </row>
    <row r="205" spans="1:4" s="21" customFormat="1" ht="31.5" customHeight="1" x14ac:dyDescent="0.3">
      <c r="A205" s="41" t="s">
        <v>31</v>
      </c>
      <c r="B205" s="19" t="s">
        <v>95</v>
      </c>
      <c r="C205" s="47">
        <v>2280000</v>
      </c>
    </row>
    <row r="206" spans="1:4" s="21" customFormat="1" ht="15.75" customHeight="1" x14ac:dyDescent="0.3">
      <c r="A206" s="41" t="s">
        <v>76</v>
      </c>
      <c r="B206" s="19" t="s">
        <v>184</v>
      </c>
      <c r="C206" s="47">
        <v>1109700</v>
      </c>
      <c r="D206" s="33"/>
    </row>
    <row r="207" spans="1:4" s="21" customFormat="1" ht="31.5" customHeight="1" x14ac:dyDescent="0.3">
      <c r="A207" s="41" t="s">
        <v>77</v>
      </c>
      <c r="B207" s="19" t="s">
        <v>67</v>
      </c>
      <c r="C207" s="47">
        <v>1500000</v>
      </c>
    </row>
    <row r="208" spans="1:4" s="21" customFormat="1" ht="15.75" customHeight="1" x14ac:dyDescent="0.3">
      <c r="A208" s="41"/>
      <c r="B208" s="23" t="s">
        <v>12</v>
      </c>
      <c r="C208" s="49">
        <f>SUM(C204:C207)</f>
        <v>5889700</v>
      </c>
    </row>
    <row r="209" spans="1:3" s="21" customFormat="1" ht="15.75" customHeight="1" x14ac:dyDescent="0.3">
      <c r="A209" s="55" t="s">
        <v>7</v>
      </c>
      <c r="B209" s="56"/>
      <c r="C209" s="57"/>
    </row>
    <row r="210" spans="1:3" s="21" customFormat="1" ht="31.5" customHeight="1" x14ac:dyDescent="0.3">
      <c r="A210" s="41" t="s">
        <v>30</v>
      </c>
      <c r="B210" s="24" t="s">
        <v>68</v>
      </c>
      <c r="C210" s="47">
        <v>3000000</v>
      </c>
    </row>
    <row r="211" spans="1:3" s="21" customFormat="1" ht="31.5" customHeight="1" x14ac:dyDescent="0.3">
      <c r="A211" s="41" t="s">
        <v>31</v>
      </c>
      <c r="B211" s="34" t="s">
        <v>123</v>
      </c>
      <c r="C211" s="51">
        <v>790011</v>
      </c>
    </row>
    <row r="212" spans="1:3" s="21" customFormat="1" ht="31.5" customHeight="1" x14ac:dyDescent="0.3">
      <c r="A212" s="41" t="s">
        <v>76</v>
      </c>
      <c r="B212" s="34" t="s">
        <v>185</v>
      </c>
      <c r="C212" s="51">
        <v>530822</v>
      </c>
    </row>
    <row r="213" spans="1:3" s="21" customFormat="1" ht="31.5" customHeight="1" x14ac:dyDescent="0.3">
      <c r="A213" s="41" t="s">
        <v>77</v>
      </c>
      <c r="B213" s="34" t="s">
        <v>220</v>
      </c>
      <c r="C213" s="51">
        <f>1349090-800843</f>
        <v>548247</v>
      </c>
    </row>
    <row r="214" spans="1:3" s="21" customFormat="1" ht="31.5" customHeight="1" x14ac:dyDescent="0.3">
      <c r="A214" s="41" t="s">
        <v>78</v>
      </c>
      <c r="B214" s="34" t="s">
        <v>124</v>
      </c>
      <c r="C214" s="51">
        <f>1526034-382309</f>
        <v>1143725</v>
      </c>
    </row>
    <row r="215" spans="1:3" s="21" customFormat="1" ht="31.5" customHeight="1" x14ac:dyDescent="0.3">
      <c r="A215" s="41" t="s">
        <v>79</v>
      </c>
      <c r="B215" s="34" t="s">
        <v>125</v>
      </c>
      <c r="C215" s="51">
        <f>1466227.2-1225932</f>
        <v>240295.19999999995</v>
      </c>
    </row>
    <row r="216" spans="1:3" s="21" customFormat="1" ht="31.5" customHeight="1" x14ac:dyDescent="0.3">
      <c r="A216" s="41" t="s">
        <v>80</v>
      </c>
      <c r="B216" s="34" t="s">
        <v>126</v>
      </c>
      <c r="C216" s="51">
        <f>149686-40737</f>
        <v>108949</v>
      </c>
    </row>
    <row r="217" spans="1:3" s="21" customFormat="1" ht="31.5" customHeight="1" x14ac:dyDescent="0.3">
      <c r="A217" s="41" t="s">
        <v>81</v>
      </c>
      <c r="B217" s="34" t="s">
        <v>127</v>
      </c>
      <c r="C217" s="51">
        <f>634234-159653</f>
        <v>474581</v>
      </c>
    </row>
    <row r="218" spans="1:3" s="21" customFormat="1" ht="15.75" customHeight="1" x14ac:dyDescent="0.3">
      <c r="A218" s="41"/>
      <c r="B218" s="23" t="s">
        <v>12</v>
      </c>
      <c r="C218" s="49">
        <f>SUM(C210:C217)</f>
        <v>6836630.2000000002</v>
      </c>
    </row>
    <row r="219" spans="1:3" s="21" customFormat="1" ht="15.75" customHeight="1" x14ac:dyDescent="0.3">
      <c r="A219" s="55" t="s">
        <v>1</v>
      </c>
      <c r="B219" s="56"/>
      <c r="C219" s="57"/>
    </row>
    <row r="220" spans="1:3" s="21" customFormat="1" ht="31.5" customHeight="1" x14ac:dyDescent="0.3">
      <c r="A220" s="41">
        <v>1</v>
      </c>
      <c r="B220" s="24" t="s">
        <v>160</v>
      </c>
      <c r="C220" s="47">
        <f>3204228+3700000</f>
        <v>6904228</v>
      </c>
    </row>
    <row r="221" spans="1:3" s="21" customFormat="1" ht="15.75" customHeight="1" x14ac:dyDescent="0.3">
      <c r="A221" s="41"/>
      <c r="B221" s="23" t="s">
        <v>12</v>
      </c>
      <c r="C221" s="49">
        <f>SUM(C220:C220)</f>
        <v>6904228</v>
      </c>
    </row>
    <row r="222" spans="1:3" s="21" customFormat="1" ht="15.75" customHeight="1" x14ac:dyDescent="0.3">
      <c r="A222" s="55" t="s">
        <v>23</v>
      </c>
      <c r="B222" s="56"/>
      <c r="C222" s="57"/>
    </row>
    <row r="223" spans="1:3" s="21" customFormat="1" ht="31.5" customHeight="1" x14ac:dyDescent="0.3">
      <c r="A223" s="41" t="s">
        <v>30</v>
      </c>
      <c r="B223" s="18" t="s">
        <v>221</v>
      </c>
      <c r="C223" s="47">
        <v>173505</v>
      </c>
    </row>
    <row r="224" spans="1:3" s="21" customFormat="1" ht="31.5" customHeight="1" x14ac:dyDescent="0.3">
      <c r="A224" s="41" t="s">
        <v>31</v>
      </c>
      <c r="B224" s="18" t="s">
        <v>192</v>
      </c>
      <c r="C224" s="47">
        <v>22150000</v>
      </c>
    </row>
    <row r="225" spans="1:3" s="21" customFormat="1" ht="31.5" customHeight="1" x14ac:dyDescent="0.3">
      <c r="A225" s="41" t="s">
        <v>76</v>
      </c>
      <c r="B225" s="18" t="s">
        <v>222</v>
      </c>
      <c r="C225" s="47">
        <v>3300000</v>
      </c>
    </row>
    <row r="226" spans="1:3" s="21" customFormat="1" ht="15.75" customHeight="1" x14ac:dyDescent="0.3">
      <c r="A226" s="41"/>
      <c r="B226" s="23" t="s">
        <v>12</v>
      </c>
      <c r="C226" s="49">
        <f>SUM(C223:C225)</f>
        <v>25623505</v>
      </c>
    </row>
    <row r="227" spans="1:3" s="21" customFormat="1" ht="15.75" customHeight="1" x14ac:dyDescent="0.3">
      <c r="A227" s="55" t="s">
        <v>96</v>
      </c>
      <c r="B227" s="56"/>
      <c r="C227" s="57"/>
    </row>
    <row r="228" spans="1:3" s="21" customFormat="1" ht="31.5" customHeight="1" x14ac:dyDescent="0.3">
      <c r="A228" s="41" t="s">
        <v>30</v>
      </c>
      <c r="B228" s="18" t="s">
        <v>72</v>
      </c>
      <c r="C228" s="47">
        <v>493402</v>
      </c>
    </row>
    <row r="229" spans="1:3" s="21" customFormat="1" ht="15.75" customHeight="1" x14ac:dyDescent="0.3">
      <c r="A229" s="41"/>
      <c r="B229" s="23" t="s">
        <v>12</v>
      </c>
      <c r="C229" s="49">
        <f>SUM(C228:C228)</f>
        <v>493402</v>
      </c>
    </row>
    <row r="230" spans="1:3" s="21" customFormat="1" ht="15.75" customHeight="1" x14ac:dyDescent="0.3">
      <c r="A230" s="55" t="s">
        <v>47</v>
      </c>
      <c r="B230" s="56"/>
      <c r="C230" s="57"/>
    </row>
    <row r="231" spans="1:3" s="21" customFormat="1" ht="31.2" x14ac:dyDescent="0.3">
      <c r="A231" s="41" t="s">
        <v>30</v>
      </c>
      <c r="B231" s="24" t="s">
        <v>223</v>
      </c>
      <c r="C231" s="47">
        <v>3000000</v>
      </c>
    </row>
    <row r="232" spans="1:3" s="21" customFormat="1" ht="31.5" customHeight="1" x14ac:dyDescent="0.3">
      <c r="A232" s="41" t="s">
        <v>31</v>
      </c>
      <c r="B232" s="24" t="s">
        <v>128</v>
      </c>
      <c r="C232" s="47">
        <v>1333334</v>
      </c>
    </row>
    <row r="233" spans="1:3" s="21" customFormat="1" ht="15.75" customHeight="1" x14ac:dyDescent="0.3">
      <c r="A233" s="41"/>
      <c r="B233" s="23" t="s">
        <v>12</v>
      </c>
      <c r="C233" s="49">
        <f>SUM(C231:C232)</f>
        <v>4333334</v>
      </c>
    </row>
    <row r="234" spans="1:3" s="21" customFormat="1" ht="15.75" customHeight="1" x14ac:dyDescent="0.3">
      <c r="A234" s="41"/>
      <c r="B234" s="23" t="s">
        <v>40</v>
      </c>
      <c r="C234" s="49">
        <f>C221+C218+C208+C202+C199+C196+C190+C184+C226+C229+C233+C193</f>
        <v>102976345.2</v>
      </c>
    </row>
    <row r="235" spans="1:3" s="21" customFormat="1" ht="15.75" customHeight="1" x14ac:dyDescent="0.3">
      <c r="A235" s="60" t="s">
        <v>41</v>
      </c>
      <c r="B235" s="61"/>
      <c r="C235" s="62"/>
    </row>
    <row r="236" spans="1:3" s="21" customFormat="1" ht="15.75" customHeight="1" x14ac:dyDescent="0.3">
      <c r="A236" s="55" t="s">
        <v>26</v>
      </c>
      <c r="B236" s="56"/>
      <c r="C236" s="57"/>
    </row>
    <row r="237" spans="1:3" s="21" customFormat="1" ht="31.5" customHeight="1" x14ac:dyDescent="0.3">
      <c r="A237" s="41" t="s">
        <v>30</v>
      </c>
      <c r="B237" s="19" t="s">
        <v>161</v>
      </c>
      <c r="C237" s="47">
        <v>700000</v>
      </c>
    </row>
    <row r="238" spans="1:3" s="21" customFormat="1" ht="47.25" customHeight="1" x14ac:dyDescent="0.3">
      <c r="A238" s="41" t="s">
        <v>31</v>
      </c>
      <c r="B238" s="19" t="s">
        <v>137</v>
      </c>
      <c r="C238" s="47">
        <v>1190000</v>
      </c>
    </row>
    <row r="239" spans="1:3" s="21" customFormat="1" ht="15.75" customHeight="1" x14ac:dyDescent="0.3">
      <c r="A239" s="41"/>
      <c r="B239" s="23" t="s">
        <v>12</v>
      </c>
      <c r="C239" s="49">
        <f>SUM(C237:C238)</f>
        <v>1890000</v>
      </c>
    </row>
    <row r="240" spans="1:3" s="21" customFormat="1" ht="15.75" customHeight="1" x14ac:dyDescent="0.3">
      <c r="A240" s="55" t="s">
        <v>20</v>
      </c>
      <c r="B240" s="56"/>
      <c r="C240" s="57"/>
    </row>
    <row r="241" spans="1:3" s="21" customFormat="1" ht="31.5" customHeight="1" x14ac:dyDescent="0.3">
      <c r="A241" s="41" t="s">
        <v>30</v>
      </c>
      <c r="B241" s="18" t="s">
        <v>61</v>
      </c>
      <c r="C241" s="47">
        <f>5015594-1922859-657275</f>
        <v>2435460</v>
      </c>
    </row>
    <row r="242" spans="1:3" s="21" customFormat="1" ht="47.25" customHeight="1" x14ac:dyDescent="0.3">
      <c r="A242" s="41" t="s">
        <v>31</v>
      </c>
      <c r="B242" s="18" t="s">
        <v>186</v>
      </c>
      <c r="C242" s="47">
        <v>310000</v>
      </c>
    </row>
    <row r="243" spans="1:3" s="21" customFormat="1" ht="31.5" customHeight="1" x14ac:dyDescent="0.3">
      <c r="A243" s="41" t="s">
        <v>76</v>
      </c>
      <c r="B243" s="18" t="s">
        <v>145</v>
      </c>
      <c r="C243" s="51">
        <v>958054</v>
      </c>
    </row>
    <row r="244" spans="1:3" s="21" customFormat="1" ht="15.75" customHeight="1" x14ac:dyDescent="0.3">
      <c r="A244" s="41"/>
      <c r="B244" s="23" t="s">
        <v>12</v>
      </c>
      <c r="C244" s="49">
        <f>SUM(C241:C243)</f>
        <v>3703514</v>
      </c>
    </row>
    <row r="245" spans="1:3" s="21" customFormat="1" ht="15.75" customHeight="1" x14ac:dyDescent="0.3">
      <c r="A245" s="55" t="s">
        <v>28</v>
      </c>
      <c r="B245" s="56"/>
      <c r="C245" s="57"/>
    </row>
    <row r="246" spans="1:3" s="21" customFormat="1" ht="15.75" customHeight="1" x14ac:dyDescent="0.3">
      <c r="A246" s="41">
        <v>1</v>
      </c>
      <c r="B246" s="24" t="s">
        <v>71</v>
      </c>
      <c r="C246" s="47">
        <f>1219833+664118</f>
        <v>1883951</v>
      </c>
    </row>
    <row r="247" spans="1:3" s="21" customFormat="1" ht="15.75" customHeight="1" x14ac:dyDescent="0.3">
      <c r="A247" s="41"/>
      <c r="B247" s="23" t="s">
        <v>12</v>
      </c>
      <c r="C247" s="49">
        <f>SUM(C246:C246)</f>
        <v>1883951</v>
      </c>
    </row>
    <row r="248" spans="1:3" s="21" customFormat="1" ht="15.75" customHeight="1" x14ac:dyDescent="0.3">
      <c r="A248" s="55" t="s">
        <v>48</v>
      </c>
      <c r="B248" s="56"/>
      <c r="C248" s="57"/>
    </row>
    <row r="249" spans="1:3" s="21" customFormat="1" ht="31.5" customHeight="1" x14ac:dyDescent="0.3">
      <c r="A249" s="41" t="s">
        <v>30</v>
      </c>
      <c r="B249" s="24" t="s">
        <v>70</v>
      </c>
      <c r="C249" s="47">
        <v>1053000</v>
      </c>
    </row>
    <row r="250" spans="1:3" s="21" customFormat="1" ht="15.75" customHeight="1" x14ac:dyDescent="0.3">
      <c r="A250" s="41"/>
      <c r="B250" s="23" t="s">
        <v>12</v>
      </c>
      <c r="C250" s="49">
        <f>SUM(C249)</f>
        <v>1053000</v>
      </c>
    </row>
    <row r="251" spans="1:3" s="21" customFormat="1" ht="15.75" customHeight="1" x14ac:dyDescent="0.3">
      <c r="A251" s="55" t="s">
        <v>29</v>
      </c>
      <c r="B251" s="56"/>
      <c r="C251" s="57"/>
    </row>
    <row r="252" spans="1:3" s="21" customFormat="1" ht="63" customHeight="1" x14ac:dyDescent="0.3">
      <c r="A252" s="41" t="s">
        <v>30</v>
      </c>
      <c r="B252" s="27" t="s">
        <v>97</v>
      </c>
      <c r="C252" s="47">
        <v>525000</v>
      </c>
    </row>
    <row r="253" spans="1:3" s="21" customFormat="1" ht="15.75" customHeight="1" x14ac:dyDescent="0.3">
      <c r="A253" s="41"/>
      <c r="B253" s="23" t="s">
        <v>12</v>
      </c>
      <c r="C253" s="49">
        <f>SUM(C252:C252)</f>
        <v>525000</v>
      </c>
    </row>
    <row r="254" spans="1:3" s="21" customFormat="1" ht="15.75" customHeight="1" x14ac:dyDescent="0.3">
      <c r="A254" s="55" t="s">
        <v>49</v>
      </c>
      <c r="B254" s="56"/>
      <c r="C254" s="57"/>
    </row>
    <row r="255" spans="1:3" s="21" customFormat="1" ht="31.5" customHeight="1" x14ac:dyDescent="0.3">
      <c r="A255" s="41" t="s">
        <v>30</v>
      </c>
      <c r="B255" s="24" t="s">
        <v>73</v>
      </c>
      <c r="C255" s="47">
        <f>1834181-176931</f>
        <v>1657250</v>
      </c>
    </row>
    <row r="256" spans="1:3" s="21" customFormat="1" ht="31.5" customHeight="1" x14ac:dyDescent="0.3">
      <c r="A256" s="41" t="s">
        <v>31</v>
      </c>
      <c r="B256" s="34" t="s">
        <v>129</v>
      </c>
      <c r="C256" s="51">
        <v>551107</v>
      </c>
    </row>
    <row r="257" spans="1:3" s="21" customFormat="1" ht="15.75" customHeight="1" x14ac:dyDescent="0.3">
      <c r="A257" s="41"/>
      <c r="B257" s="23" t="s">
        <v>12</v>
      </c>
      <c r="C257" s="49">
        <f>SUM(C255:C256)</f>
        <v>2208357</v>
      </c>
    </row>
    <row r="258" spans="1:3" s="21" customFormat="1" ht="15.75" customHeight="1" x14ac:dyDescent="0.3">
      <c r="A258" s="55" t="s">
        <v>53</v>
      </c>
      <c r="B258" s="56"/>
      <c r="C258" s="57"/>
    </row>
    <row r="259" spans="1:3" s="21" customFormat="1" ht="15.75" customHeight="1" x14ac:dyDescent="0.3">
      <c r="A259" s="41">
        <v>1</v>
      </c>
      <c r="B259" s="24" t="s">
        <v>162</v>
      </c>
      <c r="C259" s="47">
        <v>410000</v>
      </c>
    </row>
    <row r="260" spans="1:3" s="21" customFormat="1" ht="15.75" customHeight="1" x14ac:dyDescent="0.3">
      <c r="A260" s="41"/>
      <c r="B260" s="23" t="s">
        <v>12</v>
      </c>
      <c r="C260" s="49">
        <f>SUM(C259)</f>
        <v>410000</v>
      </c>
    </row>
    <row r="261" spans="1:3" s="21" customFormat="1" ht="15.75" customHeight="1" x14ac:dyDescent="0.3">
      <c r="A261" s="41"/>
      <c r="B261" s="23" t="s">
        <v>42</v>
      </c>
      <c r="C261" s="49">
        <f>C253+C247+C239+C257+C260+C250+C244</f>
        <v>11673822</v>
      </c>
    </row>
    <row r="262" spans="1:3" s="21" customFormat="1" ht="15.75" customHeight="1" x14ac:dyDescent="0.3">
      <c r="A262" s="60" t="s">
        <v>43</v>
      </c>
      <c r="B262" s="61"/>
      <c r="C262" s="62"/>
    </row>
    <row r="263" spans="1:3" s="21" customFormat="1" ht="15.75" customHeight="1" x14ac:dyDescent="0.3">
      <c r="A263" s="55" t="s">
        <v>24</v>
      </c>
      <c r="B263" s="56"/>
      <c r="C263" s="57"/>
    </row>
    <row r="264" spans="1:3" s="21" customFormat="1" ht="15.75" customHeight="1" x14ac:dyDescent="0.3">
      <c r="A264" s="41" t="s">
        <v>30</v>
      </c>
      <c r="B264" s="18" t="s">
        <v>25</v>
      </c>
      <c r="C264" s="47">
        <v>2000000</v>
      </c>
    </row>
    <row r="265" spans="1:3" s="21" customFormat="1" ht="15.75" customHeight="1" x14ac:dyDescent="0.3">
      <c r="A265" s="41"/>
      <c r="B265" s="23" t="s">
        <v>12</v>
      </c>
      <c r="C265" s="49">
        <f>SUM(C264)</f>
        <v>2000000</v>
      </c>
    </row>
    <row r="266" spans="1:3" s="21" customFormat="1" ht="15.75" customHeight="1" x14ac:dyDescent="0.3">
      <c r="A266" s="41"/>
      <c r="B266" s="23" t="s">
        <v>44</v>
      </c>
      <c r="C266" s="49">
        <f>SUM(C265)</f>
        <v>2000000</v>
      </c>
    </row>
    <row r="267" spans="1:3" s="21" customFormat="1" ht="15.75" customHeight="1" x14ac:dyDescent="0.3">
      <c r="A267" s="41"/>
      <c r="B267" s="23" t="s">
        <v>8</v>
      </c>
      <c r="C267" s="49">
        <f>SUM(C234+C261+C266+C166+C161)</f>
        <v>117300167.2</v>
      </c>
    </row>
    <row r="268" spans="1:3" s="21" customFormat="1" ht="15.75" customHeight="1" x14ac:dyDescent="0.3">
      <c r="A268" s="60" t="s">
        <v>57</v>
      </c>
      <c r="B268" s="61"/>
      <c r="C268" s="62"/>
    </row>
    <row r="269" spans="1:3" s="21" customFormat="1" ht="15.75" customHeight="1" x14ac:dyDescent="0.3">
      <c r="A269" s="55" t="s">
        <v>130</v>
      </c>
      <c r="B269" s="63"/>
      <c r="C269" s="64"/>
    </row>
    <row r="270" spans="1:3" s="21" customFormat="1" ht="15.75" customHeight="1" x14ac:dyDescent="0.3">
      <c r="A270" s="65" t="s">
        <v>5</v>
      </c>
      <c r="B270" s="66"/>
      <c r="C270" s="67"/>
    </row>
    <row r="271" spans="1:3" s="21" customFormat="1" ht="31.5" customHeight="1" x14ac:dyDescent="0.3">
      <c r="A271" s="41" t="s">
        <v>30</v>
      </c>
      <c r="B271" s="24" t="s">
        <v>102</v>
      </c>
      <c r="C271" s="47">
        <v>2068062</v>
      </c>
    </row>
    <row r="272" spans="1:3" s="21" customFormat="1" ht="15.75" customHeight="1" x14ac:dyDescent="0.3">
      <c r="A272" s="41"/>
      <c r="B272" s="23" t="s">
        <v>12</v>
      </c>
      <c r="C272" s="49">
        <f>SUM(C271)</f>
        <v>2068062</v>
      </c>
    </row>
    <row r="273" spans="1:3" s="21" customFormat="1" ht="15.75" customHeight="1" x14ac:dyDescent="0.3">
      <c r="A273" s="55" t="s">
        <v>13</v>
      </c>
      <c r="B273" s="56"/>
      <c r="C273" s="57"/>
    </row>
    <row r="274" spans="1:3" s="21" customFormat="1" ht="31.5" customHeight="1" x14ac:dyDescent="0.3">
      <c r="A274" s="41" t="s">
        <v>31</v>
      </c>
      <c r="B274" s="24" t="s">
        <v>236</v>
      </c>
      <c r="C274" s="47">
        <v>2571142</v>
      </c>
    </row>
    <row r="275" spans="1:3" s="21" customFormat="1" ht="47.25" customHeight="1" x14ac:dyDescent="0.3">
      <c r="A275" s="41" t="s">
        <v>76</v>
      </c>
      <c r="B275" s="24" t="s">
        <v>224</v>
      </c>
      <c r="C275" s="47">
        <v>3581</v>
      </c>
    </row>
    <row r="276" spans="1:3" s="21" customFormat="1" ht="15.75" customHeight="1" x14ac:dyDescent="0.3">
      <c r="A276" s="41"/>
      <c r="B276" s="23" t="s">
        <v>12</v>
      </c>
      <c r="C276" s="49">
        <f>SUM(C274:C275)</f>
        <v>2574723</v>
      </c>
    </row>
    <row r="277" spans="1:3" s="21" customFormat="1" ht="15.75" customHeight="1" x14ac:dyDescent="0.3">
      <c r="A277" s="55" t="s">
        <v>14</v>
      </c>
      <c r="B277" s="56"/>
      <c r="C277" s="57"/>
    </row>
    <row r="278" spans="1:3" s="21" customFormat="1" ht="31.5" customHeight="1" x14ac:dyDescent="0.3">
      <c r="A278" s="41" t="s">
        <v>77</v>
      </c>
      <c r="B278" s="24" t="s">
        <v>237</v>
      </c>
      <c r="C278" s="47">
        <v>2340154</v>
      </c>
    </row>
    <row r="279" spans="1:3" s="21" customFormat="1" ht="15.75" customHeight="1" x14ac:dyDescent="0.3">
      <c r="A279" s="41"/>
      <c r="B279" s="23" t="s">
        <v>12</v>
      </c>
      <c r="C279" s="49">
        <f>SUM(C278)</f>
        <v>2340154</v>
      </c>
    </row>
    <row r="280" spans="1:3" s="21" customFormat="1" ht="15.75" customHeight="1" x14ac:dyDescent="0.3">
      <c r="A280" s="55" t="s">
        <v>16</v>
      </c>
      <c r="B280" s="56"/>
      <c r="C280" s="57"/>
    </row>
    <row r="281" spans="1:3" s="21" customFormat="1" ht="40.200000000000003" customHeight="1" x14ac:dyDescent="0.3">
      <c r="A281" s="41" t="s">
        <v>78</v>
      </c>
      <c r="B281" s="24" t="s">
        <v>131</v>
      </c>
      <c r="C281" s="47">
        <v>2000000</v>
      </c>
    </row>
    <row r="282" spans="1:3" s="21" customFormat="1" ht="31.5" customHeight="1" x14ac:dyDescent="0.3">
      <c r="A282" s="41" t="s">
        <v>79</v>
      </c>
      <c r="B282" s="24" t="s">
        <v>163</v>
      </c>
      <c r="C282" s="47">
        <v>438151</v>
      </c>
    </row>
    <row r="283" spans="1:3" s="21" customFormat="1" ht="15.75" customHeight="1" x14ac:dyDescent="0.3">
      <c r="A283" s="41"/>
      <c r="B283" s="23" t="s">
        <v>12</v>
      </c>
      <c r="C283" s="49">
        <f>SUM(C281:C282)</f>
        <v>2438151</v>
      </c>
    </row>
    <row r="284" spans="1:3" s="21" customFormat="1" ht="15.75" customHeight="1" x14ac:dyDescent="0.3">
      <c r="A284" s="55" t="s">
        <v>2</v>
      </c>
      <c r="B284" s="56"/>
      <c r="C284" s="57"/>
    </row>
    <row r="285" spans="1:3" s="21" customFormat="1" ht="47.25" customHeight="1" x14ac:dyDescent="0.3">
      <c r="A285" s="41" t="s">
        <v>80</v>
      </c>
      <c r="B285" s="24" t="s">
        <v>164</v>
      </c>
      <c r="C285" s="47">
        <v>237883</v>
      </c>
    </row>
    <row r="286" spans="1:3" s="21" customFormat="1" ht="47.25" customHeight="1" x14ac:dyDescent="0.3">
      <c r="A286" s="41" t="s">
        <v>81</v>
      </c>
      <c r="B286" s="24" t="s">
        <v>165</v>
      </c>
      <c r="C286" s="47">
        <v>218232</v>
      </c>
    </row>
    <row r="287" spans="1:3" s="21" customFormat="1" ht="47.25" customHeight="1" x14ac:dyDescent="0.3">
      <c r="A287" s="41" t="s">
        <v>82</v>
      </c>
      <c r="B287" s="24" t="s">
        <v>166</v>
      </c>
      <c r="C287" s="47">
        <v>179391</v>
      </c>
    </row>
    <row r="288" spans="1:3" s="21" customFormat="1" ht="47.25" customHeight="1" x14ac:dyDescent="0.3">
      <c r="A288" s="41" t="s">
        <v>86</v>
      </c>
      <c r="B288" s="24" t="s">
        <v>167</v>
      </c>
      <c r="C288" s="47">
        <v>116009</v>
      </c>
    </row>
    <row r="289" spans="1:4" s="21" customFormat="1" ht="47.25" customHeight="1" x14ac:dyDescent="0.3">
      <c r="A289" s="41" t="s">
        <v>87</v>
      </c>
      <c r="B289" s="24" t="s">
        <v>168</v>
      </c>
      <c r="C289" s="47">
        <v>80456</v>
      </c>
    </row>
    <row r="290" spans="1:4" s="21" customFormat="1" ht="31.5" customHeight="1" x14ac:dyDescent="0.3">
      <c r="A290" s="41" t="s">
        <v>88</v>
      </c>
      <c r="B290" s="24" t="s">
        <v>238</v>
      </c>
      <c r="C290" s="47">
        <v>12849</v>
      </c>
    </row>
    <row r="291" spans="1:4" s="21" customFormat="1" ht="15.75" customHeight="1" x14ac:dyDescent="0.3">
      <c r="A291" s="41"/>
      <c r="B291" s="23" t="s">
        <v>12</v>
      </c>
      <c r="C291" s="49">
        <f>SUM(C285:C290)</f>
        <v>844820</v>
      </c>
    </row>
    <row r="292" spans="1:4" ht="15.75" customHeight="1" x14ac:dyDescent="0.3">
      <c r="A292" s="55" t="s">
        <v>58</v>
      </c>
      <c r="B292" s="56"/>
      <c r="C292" s="57"/>
      <c r="D292" s="21"/>
    </row>
    <row r="293" spans="1:4" ht="31.5" customHeight="1" x14ac:dyDescent="0.3">
      <c r="A293" s="41" t="s">
        <v>132</v>
      </c>
      <c r="B293" s="24" t="s">
        <v>193</v>
      </c>
      <c r="C293" s="47">
        <v>396938</v>
      </c>
      <c r="D293" s="21"/>
    </row>
    <row r="294" spans="1:4" ht="15.75" customHeight="1" x14ac:dyDescent="0.3">
      <c r="A294" s="41"/>
      <c r="B294" s="23" t="s">
        <v>12</v>
      </c>
      <c r="C294" s="49">
        <f>SUM(C293:C293)</f>
        <v>396938</v>
      </c>
      <c r="D294" s="21"/>
    </row>
    <row r="295" spans="1:4" ht="15.75" customHeight="1" x14ac:dyDescent="0.3">
      <c r="A295" s="68" t="s">
        <v>7</v>
      </c>
      <c r="B295" s="69"/>
      <c r="C295" s="70"/>
      <c r="D295" s="21"/>
    </row>
    <row r="296" spans="1:4" ht="15.75" customHeight="1" x14ac:dyDescent="0.3">
      <c r="A296" s="41" t="s">
        <v>134</v>
      </c>
      <c r="B296" s="18" t="s">
        <v>225</v>
      </c>
      <c r="C296" s="51">
        <f>169568-42392</f>
        <v>127176</v>
      </c>
      <c r="D296" s="21"/>
    </row>
    <row r="297" spans="1:4" ht="31.5" customHeight="1" x14ac:dyDescent="0.3">
      <c r="A297" s="41" t="s">
        <v>135</v>
      </c>
      <c r="B297" s="18" t="s">
        <v>133</v>
      </c>
      <c r="C297" s="51">
        <f>89076-22266</f>
        <v>66810</v>
      </c>
      <c r="D297" s="21"/>
    </row>
    <row r="298" spans="1:4" ht="15.75" customHeight="1" x14ac:dyDescent="0.3">
      <c r="A298" s="41"/>
      <c r="B298" s="23" t="s">
        <v>12</v>
      </c>
      <c r="C298" s="49">
        <f>SUM(C296:C297)</f>
        <v>193986</v>
      </c>
      <c r="D298" s="21"/>
    </row>
    <row r="299" spans="1:4" ht="47.25" customHeight="1" x14ac:dyDescent="0.3">
      <c r="A299" s="41"/>
      <c r="B299" s="23" t="s">
        <v>136</v>
      </c>
      <c r="C299" s="49">
        <f>C272+C294+C291+C283+C279+C276+C298</f>
        <v>10856834</v>
      </c>
      <c r="D299" s="21"/>
    </row>
    <row r="300" spans="1:4" ht="15.75" customHeight="1" x14ac:dyDescent="0.3">
      <c r="A300" s="41"/>
      <c r="B300" s="23" t="s">
        <v>59</v>
      </c>
      <c r="C300" s="49">
        <f>C299</f>
        <v>10856834</v>
      </c>
      <c r="D300" s="21"/>
    </row>
    <row r="301" spans="1:4" ht="16.5" customHeight="1" thickBot="1" x14ac:dyDescent="0.35">
      <c r="A301" s="58" t="s">
        <v>45</v>
      </c>
      <c r="B301" s="59"/>
      <c r="C301" s="54">
        <f>C154+C267+C300</f>
        <v>309529383.19999999</v>
      </c>
    </row>
  </sheetData>
  <mergeCells count="74">
    <mergeCell ref="A65:C65"/>
    <mergeCell ref="A78:C78"/>
    <mergeCell ref="A83:C83"/>
    <mergeCell ref="A96:C96"/>
    <mergeCell ref="A40:C40"/>
    <mergeCell ref="A41:C41"/>
    <mergeCell ref="A70:C70"/>
    <mergeCell ref="A5:C5"/>
    <mergeCell ref="A129:C129"/>
    <mergeCell ref="A73:C73"/>
    <mergeCell ref="A28:C28"/>
    <mergeCell ref="A17:C17"/>
    <mergeCell ref="A29:C29"/>
    <mergeCell ref="A18:C18"/>
    <mergeCell ref="A19:C19"/>
    <mergeCell ref="A105:C105"/>
    <mergeCell ref="A120:C120"/>
    <mergeCell ref="A123:C123"/>
    <mergeCell ref="A33:C33"/>
    <mergeCell ref="A86:C86"/>
    <mergeCell ref="A91:C91"/>
    <mergeCell ref="A102:C102"/>
    <mergeCell ref="A59:C59"/>
    <mergeCell ref="A132:C132"/>
    <mergeCell ref="A155:C155"/>
    <mergeCell ref="A145:C145"/>
    <mergeCell ref="A146:C146"/>
    <mergeCell ref="A191:C191"/>
    <mergeCell ref="A150:C150"/>
    <mergeCell ref="A135:C135"/>
    <mergeCell ref="A139:C139"/>
    <mergeCell ref="A140:C140"/>
    <mergeCell ref="A157:C157"/>
    <mergeCell ref="A158:C158"/>
    <mergeCell ref="A162:C162"/>
    <mergeCell ref="A163:C163"/>
    <mergeCell ref="A167:C167"/>
    <mergeCell ref="A230:C230"/>
    <mergeCell ref="A254:C254"/>
    <mergeCell ref="A227:C227"/>
    <mergeCell ref="A219:C219"/>
    <mergeCell ref="A209:C209"/>
    <mergeCell ref="A116:C116"/>
    <mergeCell ref="A117:C117"/>
    <mergeCell ref="A222:C222"/>
    <mergeCell ref="A251:C251"/>
    <mergeCell ref="A235:C235"/>
    <mergeCell ref="A236:C236"/>
    <mergeCell ref="A248:C248"/>
    <mergeCell ref="A194:C194"/>
    <mergeCell ref="A197:C197"/>
    <mergeCell ref="A156:C156"/>
    <mergeCell ref="A203:C203"/>
    <mergeCell ref="A168:C168"/>
    <mergeCell ref="A185:C185"/>
    <mergeCell ref="A200:C200"/>
    <mergeCell ref="A240:C240"/>
    <mergeCell ref="A245:C245"/>
    <mergeCell ref="A24:C24"/>
    <mergeCell ref="A108:C108"/>
    <mergeCell ref="A112:C112"/>
    <mergeCell ref="A301:B301"/>
    <mergeCell ref="A262:C262"/>
    <mergeCell ref="A263:C263"/>
    <mergeCell ref="A268:C268"/>
    <mergeCell ref="A269:C269"/>
    <mergeCell ref="A273:C273"/>
    <mergeCell ref="A277:C277"/>
    <mergeCell ref="A280:C280"/>
    <mergeCell ref="A284:C284"/>
    <mergeCell ref="A292:C292"/>
    <mergeCell ref="A270:C270"/>
    <mergeCell ref="A295:C295"/>
    <mergeCell ref="A258:C258"/>
  </mergeCells>
  <pageMargins left="0.39370078740157483" right="0.39370078740157483" top="0.98425196850393704" bottom="0.39370078740157483" header="0" footer="0"/>
  <pageSetup paperSize="9" firstPageNumber="157" orientation="landscape" r:id="rId1"/>
  <headerFooter>
    <oddHeader>&amp;C&amp;P</oddHeader>
  </headerFooter>
  <rowBreaks count="8" manualBreakCount="8">
    <brk id="34" max="4" man="1"/>
    <brk id="58" max="4" man="1"/>
    <brk id="90" max="4" man="1"/>
    <brk id="125" max="4" man="1"/>
    <brk id="154" max="4" man="1"/>
    <brk id="180" max="4" man="1"/>
    <brk id="211" max="4" man="1"/>
    <brk id="23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2.2 (1492)</vt:lpstr>
      <vt:lpstr>'Приложение № 2.2 (1492)'!Заголовки_для_печати</vt:lpstr>
      <vt:lpstr>'Приложение № 2.2 (1492)'!Область_печати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Бурлаченко Н. Владимировна</dc:creator>
  <cp:lastModifiedBy>Шеремет Наталья Николаевна</cp:lastModifiedBy>
  <cp:lastPrinted>2024-11-05T12:53:27Z</cp:lastPrinted>
  <dcterms:created xsi:type="dcterms:W3CDTF">2019-12-13T13:54:36Z</dcterms:created>
  <dcterms:modified xsi:type="dcterms:W3CDTF">2025-03-13T14:19:06Z</dcterms:modified>
</cp:coreProperties>
</file>