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7" windowHeight="12649"/>
  </bookViews>
  <sheets>
    <sheet name="Приложение №2" sheetId="1" r:id="rId1"/>
  </sheets>
  <definedNames>
    <definedName name="_xlnm.Print_Titles" localSheetId="0">'Приложение №2'!$8:$9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8" i="1" l="1"/>
  <c r="E217" i="1" s="1"/>
  <c r="E216" i="1"/>
  <c r="E215" i="1" s="1"/>
  <c r="E214" i="1" s="1"/>
  <c r="E213" i="1" s="1"/>
  <c r="E212" i="1"/>
  <c r="E209" i="1"/>
  <c r="E208" i="1"/>
  <c r="E205" i="1"/>
  <c r="E202" i="1"/>
  <c r="E200" i="1"/>
  <c r="E199" i="1" s="1"/>
  <c r="E196" i="1"/>
  <c r="E194" i="1" s="1"/>
  <c r="E193" i="1"/>
  <c r="E191" i="1"/>
  <c r="E188" i="1"/>
  <c r="E187" i="1"/>
  <c r="E186" i="1"/>
  <c r="E183" i="1"/>
  <c r="E182" i="1"/>
  <c r="E181" i="1"/>
  <c r="E180" i="1"/>
  <c r="E179" i="1"/>
  <c r="E178" i="1"/>
  <c r="E177" i="1"/>
  <c r="E175" i="1"/>
  <c r="E174" i="1"/>
  <c r="E173" i="1"/>
  <c r="E172" i="1"/>
  <c r="E171" i="1"/>
  <c r="E168" i="1"/>
  <c r="E166" i="1"/>
  <c r="E165" i="1"/>
  <c r="E164" i="1"/>
  <c r="E163" i="1"/>
  <c r="E161" i="1"/>
  <c r="E160" i="1"/>
  <c r="E159" i="1"/>
  <c r="E158" i="1"/>
  <c r="E155" i="1"/>
  <c r="E154" i="1"/>
  <c r="E153" i="1"/>
  <c r="E152" i="1"/>
  <c r="E150" i="1"/>
  <c r="E149" i="1"/>
  <c r="E147" i="1"/>
  <c r="E146" i="1"/>
  <c r="E145" i="1"/>
  <c r="E144" i="1"/>
  <c r="E143" i="1"/>
  <c r="E142" i="1" s="1"/>
  <c r="E139" i="1"/>
  <c r="E138" i="1"/>
  <c r="E137" i="1"/>
  <c r="E136" i="1"/>
  <c r="E133" i="1"/>
  <c r="E132" i="1"/>
  <c r="E131" i="1"/>
  <c r="E130" i="1"/>
  <c r="E127" i="1"/>
  <c r="E126" i="1"/>
  <c r="E125" i="1"/>
  <c r="E124" i="1"/>
  <c r="E123" i="1"/>
  <c r="E120" i="1"/>
  <c r="E118" i="1" s="1"/>
  <c r="E117" i="1"/>
  <c r="E116" i="1"/>
  <c r="E115" i="1"/>
  <c r="E114" i="1"/>
  <c r="E113" i="1" s="1"/>
  <c r="E112" i="1"/>
  <c r="E111" i="1" s="1"/>
  <c r="E108" i="1"/>
  <c r="E107" i="1"/>
  <c r="E106" i="1"/>
  <c r="E105" i="1"/>
  <c r="E104" i="1" s="1"/>
  <c r="E102" i="1"/>
  <c r="E101" i="1"/>
  <c r="E100" i="1"/>
  <c r="E98" i="1"/>
  <c r="E88" i="1"/>
  <c r="E77" i="1" s="1"/>
  <c r="E78" i="1"/>
  <c r="E73" i="1"/>
  <c r="E71" i="1"/>
  <c r="E70" i="1" s="1"/>
  <c r="E67" i="1"/>
  <c r="E66" i="1"/>
  <c r="E65" i="1"/>
  <c r="E61" i="1"/>
  <c r="E56" i="1"/>
  <c r="E52" i="1" s="1"/>
  <c r="E48" i="1"/>
  <c r="E44" i="1" s="1"/>
  <c r="E40" i="1"/>
  <c r="E34" i="1"/>
  <c r="E33" i="1"/>
  <c r="E23" i="1"/>
  <c r="E19" i="1"/>
  <c r="E18" i="1"/>
  <c r="E16" i="1" s="1"/>
  <c r="E17" i="1"/>
  <c r="E31" i="1" l="1"/>
  <c r="E151" i="1"/>
  <c r="E129" i="1"/>
  <c r="E128" i="1" s="1"/>
  <c r="E122" i="1"/>
  <c r="E13" i="1"/>
  <c r="E12" i="1" s="1"/>
  <c r="E11" i="1" s="1"/>
  <c r="E10" i="1" s="1"/>
  <c r="E64" i="1"/>
  <c r="E60" i="1" s="1"/>
  <c r="E59" i="1" s="1"/>
  <c r="E99" i="1"/>
  <c r="E97" i="1" s="1"/>
  <c r="E96" i="1" s="1"/>
  <c r="E135" i="1"/>
  <c r="E189" i="1"/>
  <c r="E170" i="1"/>
  <c r="E169" i="1" s="1"/>
  <c r="E110" i="1"/>
  <c r="E43" i="1"/>
  <c r="E219" i="1" l="1"/>
</calcChain>
</file>

<file path=xl/sharedStrings.xml><?xml version="1.0" encoding="utf-8"?>
<sst xmlns="http://schemas.openxmlformats.org/spreadsheetml/2006/main" count="253" uniqueCount="253">
  <si>
    <t>страхования Приднестровской Молдавской Республики  на 2026 год"</t>
  </si>
  <si>
    <t>Приложение № 2</t>
  </si>
  <si>
    <r>
      <rPr>
        <sz val="12"/>
        <rFont val="Times New Roman"/>
        <family val="1"/>
        <charset val="204"/>
      </rPr>
      <t>к Закону Придне</t>
    </r>
    <r>
      <rPr>
        <sz val="12"/>
        <color indexed="8"/>
        <rFont val="Times New Roman"/>
        <family val="1"/>
        <charset val="204"/>
      </rPr>
      <t>стровской Молдавской Республики</t>
    </r>
  </si>
  <si>
    <t xml:space="preserve"> "О бюджете Единого государственного фонда социального</t>
  </si>
  <si>
    <t xml:space="preserve">Расходы бюджета Единого государственного фонда социального страхования                                                                                              Приднестровской Молдавской Республики на 2026 год </t>
  </si>
  <si>
    <t>Функц.</t>
  </si>
  <si>
    <t>Код</t>
  </si>
  <si>
    <t xml:space="preserve"> Группа расходов, подгруппа расходов, предметная статья, подстатья, элемент расходов</t>
  </si>
  <si>
    <t>Сумма, руб.</t>
  </si>
  <si>
    <t>раз-дел</t>
  </si>
  <si>
    <t>под-раз-дел</t>
  </si>
  <si>
    <t>0100</t>
  </si>
  <si>
    <t>Содержание органов управления Фондом</t>
  </si>
  <si>
    <t>0101</t>
  </si>
  <si>
    <t>Функционирование исполнительной дирекции органа управления фондом</t>
  </si>
  <si>
    <t>Текущие расходы</t>
  </si>
  <si>
    <t>Закупки товаров и оплата услуг</t>
  </si>
  <si>
    <t xml:space="preserve">Оплата труда </t>
  </si>
  <si>
    <t xml:space="preserve">Начисления на оплату труда (страховые взносы на государственное  социальное страхование граждан) </t>
  </si>
  <si>
    <t xml:space="preserve">Приобретение предметов снабжения и расходных материалов </t>
  </si>
  <si>
    <t>расходы на содержание автотранспорта</t>
  </si>
  <si>
    <t xml:space="preserve">прочие расходные материалы и предметы снабжения </t>
  </si>
  <si>
    <t xml:space="preserve">Командировки и служебные разъезды </t>
  </si>
  <si>
    <t>командировки внутри Приднестровской Молдавской Республики</t>
  </si>
  <si>
    <t>110420</t>
  </si>
  <si>
    <t>командировки за пределы Приднестровской Молдавской Республики</t>
  </si>
  <si>
    <t>Оплата услуг связи</t>
  </si>
  <si>
    <t xml:space="preserve">Оплата коммунальных услуг </t>
  </si>
  <si>
    <t>оплата содержания помещений</t>
  </si>
  <si>
    <t>оплата тепловой энергии</t>
  </si>
  <si>
    <t>оплата освещения помещений</t>
  </si>
  <si>
    <t>оплата водоснабжения помещений</t>
  </si>
  <si>
    <t>оплата вывоза мусора</t>
  </si>
  <si>
    <t>оплата аренды помещений</t>
  </si>
  <si>
    <t>оплата газа</t>
  </si>
  <si>
    <t xml:space="preserve">Прочие текущие расходы на закупки товаров и оплату услуг </t>
  </si>
  <si>
    <t xml:space="preserve">оплата текущего ремонта оборудования и инвентаря </t>
  </si>
  <si>
    <t xml:space="preserve">оплата текущего ремонта зданий и помещений </t>
  </si>
  <si>
    <t>книги и периодические издания</t>
  </si>
  <si>
    <t>111043</t>
  </si>
  <si>
    <t>государственная и местная символика и государственные знаки отличия</t>
  </si>
  <si>
    <t>переподготовка кадров</t>
  </si>
  <si>
    <t>издательские услуги</t>
  </si>
  <si>
    <t>представительские расходы</t>
  </si>
  <si>
    <t>вневедомственная охрана</t>
  </si>
  <si>
    <t>111051</t>
  </si>
  <si>
    <t>информационно-вычислительные работы</t>
  </si>
  <si>
    <t>товары и услуги, не отнесенные к другим подстатьям</t>
  </si>
  <si>
    <t>Денежные компенсации</t>
  </si>
  <si>
    <t>Расходы по осуществлению основных функций бюджета на  страхование от безработицы</t>
  </si>
  <si>
    <t>Программа активной политики занятости</t>
  </si>
  <si>
    <t>профессиональное обучение</t>
  </si>
  <si>
    <t>организация общественных работ</t>
  </si>
  <si>
    <t xml:space="preserve">организация занятости несовершеннолетней молодежи </t>
  </si>
  <si>
    <t xml:space="preserve">рекламная и информационная деятельность </t>
  </si>
  <si>
    <t>рекламная деятельность</t>
  </si>
  <si>
    <t>информационная деятельность</t>
  </si>
  <si>
    <t>140260</t>
  </si>
  <si>
    <t>Программа материальной поддержки безработных</t>
  </si>
  <si>
    <t>выплаты пособий по безработице</t>
  </si>
  <si>
    <t>выплаты пособий по временной нетрудоспособности</t>
  </si>
  <si>
    <t>материальная помощь</t>
  </si>
  <si>
    <t xml:space="preserve">расходы, связанные с обслуживанием безработных </t>
  </si>
  <si>
    <t>оплата медосмотра при направлении на обучение и работу</t>
  </si>
  <si>
    <t>Приобретение трудовых книжек</t>
  </si>
  <si>
    <t xml:space="preserve">Расходы по осуществлению основных функций бюджета по государственному социальному страхованию, по выплате государственных пособий по материнству и иных выплат </t>
  </si>
  <si>
    <t>Расходы по осуществлению основных функций бюджета по государственному социальному страхованию</t>
  </si>
  <si>
    <t>Выплата пособий по обязательному социальному страхованию работающим гражданам</t>
  </si>
  <si>
    <t>Сумма зачтенных самостоятельно произведенных расходов  по государственному социальному страхованию</t>
  </si>
  <si>
    <t>Возмещение затрат по выплате пособий по государственному социальному страхованию</t>
  </si>
  <si>
    <t xml:space="preserve">Санаторно-курортное лечение и оздоровление работников и членов их семей </t>
  </si>
  <si>
    <t xml:space="preserve">санаторно-курортное лечение и оздоровление </t>
  </si>
  <si>
    <t>детское оздоровление</t>
  </si>
  <si>
    <t xml:space="preserve">Содержание и развитие физкультурно-оздоровительных и спортивных учреждений, детско-юношеских спортивных школ </t>
  </si>
  <si>
    <t>расходы на организацию и проведение спортивных мероприятий                                             ГУ "Республиканский спортивный реабилитационно-восстановительный центр инвалидов"</t>
  </si>
  <si>
    <t xml:space="preserve">Выплата единовременных пособий работникам, утратившим трудоспособность вследствие повреждения здоровья в результате несчастного случая или профессионального заболевания по вине организации, и семьям погибших на производстве </t>
  </si>
  <si>
    <t>Прочие расходы</t>
  </si>
  <si>
    <t>Изготовление бланочной продукции</t>
  </si>
  <si>
    <t>изготовление бланков листков нетрудоспособности</t>
  </si>
  <si>
    <t>Выплата гарантированных государством пособий по материнству</t>
  </si>
  <si>
    <t>Выплата единовременных пособий при рождении (усыновлении) ребенка отдельным  категориям граждан</t>
  </si>
  <si>
    <t xml:space="preserve">Выплата ежемесячных пособий по уходу за ребенком до достижения им возраста двух лет  отдельным категориям граждан
</t>
  </si>
  <si>
    <t>152400</t>
  </si>
  <si>
    <t>Выплата иных пособий на детей отдельным категориям граждан</t>
  </si>
  <si>
    <t>Выплата пособий, компенсаций, возмещений вреда и иных выплат, возмещаемых республиканским бюджетом</t>
  </si>
  <si>
    <t>Выплата пособий по беременности и родам, пособий на детей малообеспеченных семей, единовременных пособий при рождении (усыновлении) ребенка, пособий по уходу за ребенком до достижения им возраста двух лет отдельным категориям граждан</t>
  </si>
  <si>
    <t>выплата пособий по беременности и родам</t>
  </si>
  <si>
    <t>выплата единовременных пособий женщинам, вставшим на учет в ранние сроки беременности</t>
  </si>
  <si>
    <t>выплата ежемесячных пособий на детей малообеспеченных семей</t>
  </si>
  <si>
    <t>153140</t>
  </si>
  <si>
    <t>выплата единовременных пособий при рождении (усыновлении) ребенка отдельным категориям граждан</t>
  </si>
  <si>
    <t>153150</t>
  </si>
  <si>
    <t>выплата ежемесячных пособий по уходу за ребенком до достижения им возраста двух лет отдельным категориям граждан</t>
  </si>
  <si>
    <t>Выплата возмещения вреда по трудовому увечью</t>
  </si>
  <si>
    <t>Выплата компенсаций многодетным семьям на ребенка-первоклассника</t>
  </si>
  <si>
    <t>Выплата пособий и компенсаций гражданам при возникновении поствакцинальных осложнений</t>
  </si>
  <si>
    <t>Выплата компенсаций инвалидам на транспортные расходы</t>
  </si>
  <si>
    <t>Выплата пособий, компенсаций, возмещения вреда гражданам, пострадавшим вследствие Чернобыльской  катастрофы и иных радиационных или техногенных катастроф</t>
  </si>
  <si>
    <t>выплата ежемесячных пособий на ребенка</t>
  </si>
  <si>
    <t>выплата ежемесячных возмещений вреда здоровью инвалидам                                                                    I, II, III групп и гражданам без установления им инвалидности</t>
  </si>
  <si>
    <t>выплата ежемесячных возмещений вреда по случаю потери кормильца  (детям, супругу, родителям)</t>
  </si>
  <si>
    <t>выплата ежемесячных компенсаций по случаю потери кормильца (детям, супругу, родителям)</t>
  </si>
  <si>
    <t xml:space="preserve">выплата ежегодных компенсаций на оздоровление </t>
  </si>
  <si>
    <t>выплата прочих разовых компенсаций</t>
  </si>
  <si>
    <t>153800</t>
  </si>
  <si>
    <t>Выплата иных пособий,  компенсаций, выплат</t>
  </si>
  <si>
    <t xml:space="preserve">Расходы по осуществлению основных функций бюджета по пенсионному обеспечению (страхованию) </t>
  </si>
  <si>
    <t>Выплата получателям трудовых пенсий за счет средств Фонда</t>
  </si>
  <si>
    <t>Выплата получателям трудовых пенсий по возрасту</t>
  </si>
  <si>
    <t>Выплата получателям трудовых пенсий по инвалидности</t>
  </si>
  <si>
    <t>выплата получателям трудовых пенсий по инвалидности вследствие общего заболевания</t>
  </si>
  <si>
    <t>выплата получателям трудовых пенсий по инвалидности вследствие трудового увечья или профессионального заболевания</t>
  </si>
  <si>
    <t>Выплата получателям трудовых пенсий по случаю потери кормильца</t>
  </si>
  <si>
    <t>Выплата получателям трудовых пенсий за выслугу лет</t>
  </si>
  <si>
    <t xml:space="preserve">выплата трудовых пенсий инвалидам вследствие ранения, контузии, увечья, полученных при исполнении обязанностей военной службы, либо заболевания, связанного с исполнением этих обязанностей </t>
  </si>
  <si>
    <t>выплата трудовых пенсий вдовам погибших в период Великой Отечественной войны и вдовам умерших инвалидов Великой Отечественной войны</t>
  </si>
  <si>
    <t>160155</t>
  </si>
  <si>
    <t>выплата трудовых пенсий:                                                                                                                                                                                       - вдовам, не вступившим в новый брак, и родителям защитников Приднестровской Молдавской Республики,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Республики;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при защите Приднестровской Молдавской Республики, независимо от причины смерти</t>
  </si>
  <si>
    <t>160156</t>
  </si>
  <si>
    <t>выплата трудовых пенсий:                                                                                                                                                    - вдовам, не вступившим в новый брак, и родителям участников боевых действий, погибших либо умерших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Республики;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Республики, независимо от причины смерти</t>
  </si>
  <si>
    <t>160157</t>
  </si>
  <si>
    <t>выплата трудовых пенсий вдовам, не вступившим в новый брак, военнослужащих и приравненных к ним по пенсионному обеспечению граждан, погибших либо умерших вследствие военной травмы при исполнении обязанностей военной службы или служебных обязанностей (за исключением случаев, когда смерть указанных лиц наступила в результате их противоправных действий) в условиях мирного времени</t>
  </si>
  <si>
    <t>Выплата получателям трудовых и социальных пенсий за счет средств республиканского бюджета</t>
  </si>
  <si>
    <t>Выплата получателям трудовых пенсий по возрасту, выплачиваемых за счет средств республиканского бюджета</t>
  </si>
  <si>
    <t>выплата получателям трудовых пенсий по возрасту – гражданам, пострадавшим вследствие Чернобыльской катастрофы или иных радиационных и техногенных катастроф</t>
  </si>
  <si>
    <t>Выплата получателям трудовых пенсий по инвалидности, назначенных на условиях, предусмотренных для военнослужащих</t>
  </si>
  <si>
    <t>выплата получателям трудовых пенсий по инвалидности вследствие военной травмы, связанной с исполнением обязанностей военнослужащих</t>
  </si>
  <si>
    <t>выплата получателям трудовых пенсий по инвалидности вследствие военной травмы, полученной в результате боевых действий при защите Приднестровской Молдавской Республики</t>
  </si>
  <si>
    <t>выплата получателям трудовых пенсий по инвалидности вследствие военной травмы, не связанной с исполнением обязанностей военнослужащих</t>
  </si>
  <si>
    <t>выплата получателям трудовых пенсий по инвалидности вследствие аварии на Чернобыльской атомной электростанции</t>
  </si>
  <si>
    <t>Выплата получателям трудовых пенсий по случаю потери кормильца,  назначенных на условиях, предусмотренных для военнослужащих</t>
  </si>
  <si>
    <t>выплата получателям трудовых пенсий по случаю потери кормильца – членам семей военнослужащих</t>
  </si>
  <si>
    <t>выплата получателям трудовых пенсий по случаю потери кормильца – членам семей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</t>
  </si>
  <si>
    <t>выплата получателям трудовых пенсий по случаю потери кормильца – членам семей погибших либо умерших вследствие военной травмы или заболевания, полученных в период боевых действий в годы Великой Отечественной войны</t>
  </si>
  <si>
    <t>выплата получателям социальных пенсий</t>
  </si>
  <si>
    <t>выплата получателям социальных пенсий по возрасту</t>
  </si>
  <si>
    <t>выплата получателям социальных пенсий – инвалидам вследствие  общего заболевания</t>
  </si>
  <si>
    <t>выплата получателям социальных пенсий – инвалидам вследствие заболевания с детства</t>
  </si>
  <si>
    <t>выплата получателям социальных пенсий – детям в случае потери кормильца</t>
  </si>
  <si>
    <t xml:space="preserve">Выплата вторых и дополнительных пенсий, надбавок и повышений к пенсиям за счет средств республиканского бюджета </t>
  </si>
  <si>
    <t>160310</t>
  </si>
  <si>
    <t>Выплата вторых пенсий в соответствии со статьей 6 Закона Приднестровской Молдавской Республики "О государственном пенсионном обеспечении граждан в Приднестровской Молдавской  Республике"</t>
  </si>
  <si>
    <t>выплата вторых пенсий инвалидам вследствие ранения, контузии, увечья, полученных при исполнении обязанностей военной службы, либо заболевания, связанного с исполнением этих обязанностей</t>
  </si>
  <si>
    <t>выплата вторых пенсий вдовам погибших в период Великой Отечественной войны и вдовам умерших инвалидов Великой Отечественной войны</t>
  </si>
  <si>
    <t>160315</t>
  </si>
  <si>
    <t>выплата вторых пенсий:                                                                                                               - вдовам, не вступившим в новый брак, и родителям защитников Приднестровской Молдавской Республики, погибших либо умерших вследствие военной травмы или заболевания, полученных в период боевых действий при защите Приднестровской Молдавской Республики;                                                                      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при защите Приднестровской Молдавской Республики, независимо от причины смерти</t>
  </si>
  <si>
    <t>160316</t>
  </si>
  <si>
    <t>выплата вторых пенсий:                                                                                                                                                                                            - вдовам, не вступившим в новый брак, и родителям участников боевых действий, погибших либо умерших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Республики;                                                                                                                                                                                             - вдовам, не вступившим в новый брак, и родителям умерших инвалидов вследствие военной травмы или заболевания, полученных в период боевых действий на территории других государств, перечень которых установлен действующим законодательством Приднестровской Молдавской Республики, независимо от причины смерти</t>
  </si>
  <si>
    <t>160317</t>
  </si>
  <si>
    <t>выплата вторых пенсий вдовам, не вступившим в новый брак, военнослужащих и приравненных к ним по пенсионному обеспечению граждан, погибших либо умерших вследствие военной травмы при исполнении обязанностей военной службы или служебных обязанностей (за исключением случаев, когда смерть указанных лиц наступила в результате их противоправных действий) в условиях мирного времени</t>
  </si>
  <si>
    <t>Выплата дополнительных пенсий</t>
  </si>
  <si>
    <t xml:space="preserve">выплата дополнительных пенсий инвалидам вследствие военной травмы, полученной в результате боевых действий в войнах, вооруженных конфликтах и иных боевых операциях по защите СССР и вооруженных конфликтах на территории других государств </t>
  </si>
  <si>
    <t xml:space="preserve">выплата дополнительных пенсий инвалидам вследствие военной травмы, полученной в результате боевых действий по защите Приднестровской Молдавской  Республики 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</si>
  <si>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</si>
  <si>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Республики, посмертно награжденных Орденом Республики</t>
  </si>
  <si>
    <t>выплата дополнительных пенсий за погибших либо умерших вследствие военной травмы или заболевания, полученных в результате участия в боевых действиях по защите Приднестровской Молдавской Республики, посмертно награжденных орденом "За личное мужество"</t>
  </si>
  <si>
    <t xml:space="preserve">Выплата дополнительных пенсий по указам Президента Приднестровской Молдавской Республики </t>
  </si>
  <si>
    <t>Выплата надбавок к пенсиям</t>
  </si>
  <si>
    <t>выплата надбавок неработающим получателям пенсий, имеющим на своем иждивении нетрудоспособных членов семьи</t>
  </si>
  <si>
    <t>160342</t>
  </si>
  <si>
    <t xml:space="preserve">выплата надбавок на уход пенсионерам, достигшим 75-летнего возраста </t>
  </si>
  <si>
    <t>выплата надбавок на уход пенсионерам, достигшим 100-летнего возраста</t>
  </si>
  <si>
    <t>выплата надбавок на уход инвалидам I группы</t>
  </si>
  <si>
    <t>выплата надбавок на уход одиноким инвалидам II группы, временно нуждающимся в посторонней помощи по заключению лечебного учреждения</t>
  </si>
  <si>
    <t>выплата надбавок на уход детям-инвалидам до 18 (восемнадцати)  лет, временно нуждающимся в посторонней помощи по заключению лечебного учреждения</t>
  </si>
  <si>
    <t>выплата надбавок участникам ликвидации последствий Чернобыльской катастрофы или иных радиационных и техногенных  катастроф</t>
  </si>
  <si>
    <t>160349</t>
  </si>
  <si>
    <t>Выплата повышений к пенсиям</t>
  </si>
  <si>
    <t>выплата повышений к пенсиям участникам боевых действий в период Великой Отечественной войны и лицам вольнонаемного состава</t>
  </si>
  <si>
    <t>выплата повышений к пенсиям участникам боевых действий по защите Приднестровской Молдавской Республики</t>
  </si>
  <si>
    <t>выплата повышений к пенсиям участникам боевых действий в других войнах, вооруженных конфликтах, иных боевых операциях по защите СССР, в том числе в локальных войнах и вооруженных конфликтах на территории других государств</t>
  </si>
  <si>
    <t>выплата повышений к пенсиям бывшим узникам концлагерей, гетто и других мест принудительного содержания, созданных фашистами и их союзниками в период Второй мировой войны</t>
  </si>
  <si>
    <t>выплата повышений к пенсиям гражданам, награжденным медалью "За оборону Ленинграда" или знаком "Жителю блокадного Ленинграда"</t>
  </si>
  <si>
    <t>выплата повышений к пенсиям гражданам, награжденным орденами и медалями СССР или Приднестровской Молдавской Республики за самоотверженный труд и безупречную воинскую службу в тылу в годы Великой Отечественной войны</t>
  </si>
  <si>
    <t>выплата повышений к пенсиям инвалидам с детства вследствие ранения, контузии, увечья, связанных с боевыми действиями в период Великой Отечественной войны или боевыми действиями в Приднестровской Молдавской Республике</t>
  </si>
  <si>
    <t>выплата повышений к пенсиям гражданам, необоснованно репрессированным по политическим мотивам и впоследствии реабилитированным</t>
  </si>
  <si>
    <t>выплата повышений к пенсиям вдовам и родителям лиц, погибших либо умерших вследствие военной травмы или заболевания, полученных в результате участия в боевых действиях по защите СССР или на территории Республики Афганистан</t>
  </si>
  <si>
    <t>выплата повышений к пенсиям гражданам, являвшимся депутатами районных, городских Советов народных депутатов 4 (четырех) и более созывов</t>
  </si>
  <si>
    <t>выплата повышений к пенсиям лицам, имеющим ученую степень доктора наук, утвержденную в порядке, предусмотренном действующим законодательством Приднестровской Молдавской Республики</t>
  </si>
  <si>
    <t>выплата повышений к пенсиям лицам, награжденным знаком "Почетный донор Приднестровской Молдавской Республики" или аналогичным знаком СССР или МССР</t>
  </si>
  <si>
    <t>выплата повышений к социальной пенсии инвалидам с детства и детям-инвалидам до 18 (восемнадцати) лет в случае потери одного или обоих родителей</t>
  </si>
  <si>
    <t>160379</t>
  </si>
  <si>
    <t>выплата повышений к пенсиям родителям, в том числе одиноким родителям, чьи несовершеннолетние дети погибли в результате боевых действий в Приднестровской Молдавской Республике в 1992 году</t>
  </si>
  <si>
    <t>Выплата дополнительного материального обеспечения гражданам за выдающиеся достижения и особые заслуги и ежемесячных персональных выплат близким родственникам граждан, награжденных посмертно орденами и медалями Приднестровской Молдавской Республики, за счет средств республиканского бюджета</t>
  </si>
  <si>
    <t>Выплата дополнительного материального обеспечения гражданам за выдающиеся достижения и особые заслуги</t>
  </si>
  <si>
    <t>выплата дополнительного материального обеспечения гражданам, награжденным Орденом Республики</t>
  </si>
  <si>
    <t>выплата дополнительного материального обеспечения  гражданам, награжденным орденом "За личное мужество" Приднестровской Молдавской Республики</t>
  </si>
  <si>
    <t>выплата дополнительного материального обеспечения  гражданам, награжденным орденом Ленина</t>
  </si>
  <si>
    <t>выплата дополнительного материального обеспечения  гражданам, награжденным орденом "Знак Почета" СССР</t>
  </si>
  <si>
    <t>выплата дополнительного материального обеспечения  гражданам, награжденным Орденом Почета Приднестровской Молдавской Республики</t>
  </si>
  <si>
    <t xml:space="preserve">выплата дополнительного материального обеспечения  гражданам, награжденным орденом Славы  II степени, III степени </t>
  </si>
  <si>
    <t xml:space="preserve">выплата дополнительного материального обеспечения  гражданам, награжденным орденом Трудовой Славы II степени, III степени </t>
  </si>
  <si>
    <t>выплата дополнительного материального обеспечения  гражданам,  награжденным орденом "Трудовая Слава" Приднестровской Молдавской Республики</t>
  </si>
  <si>
    <t xml:space="preserve">выплата дополнительного материального обеспечения  гражданам, награжденным орденом Красного Знамени </t>
  </si>
  <si>
    <t xml:space="preserve">выплата дополнительного материального обеспечения  гражданам, награжденным орденом Трудового Красного Знамени </t>
  </si>
  <si>
    <t xml:space="preserve">выплата дополнительного материального обеспечения  гражданам, награжденным орденом Красной Звезды </t>
  </si>
  <si>
    <t xml:space="preserve">выплата дополнительного материального обеспечения  гражданам, награжденным орденом Октябрьской Революции </t>
  </si>
  <si>
    <t>выплата дополнительного материального обеспечения  гражданам, награжденным орденом Дружбы народов</t>
  </si>
  <si>
    <t>выплата дополнительного материального обеспечения  гражданам, награжденным орденом Отечественной войны I степени, II степени</t>
  </si>
  <si>
    <t xml:space="preserve">выплата дополнительного материального обеспечения лауреатам Государственной премии Приднестровской Молдавской Республики </t>
  </si>
  <si>
    <t>выплата дополнительного материального обеспечения лауреатам государственных премий СССР, МССР</t>
  </si>
  <si>
    <t>Выплата ежемесячных персональных выплат близким родственникам граждан, награжденных посмертно орденами и медалями Приднестровской Молдавской Республики</t>
  </si>
  <si>
    <t>выплата ежемесячных персональных выплат близким родственникам граждан, награжденных посмертно Орденом Республики</t>
  </si>
  <si>
    <t>выплата ежемесячных персональных выплат близким родственникам граждан, награжденных посмертно орденом "За личное мужество"</t>
  </si>
  <si>
    <t>выплата ежемесячных персональных выплат близким родственникам граждан, награжденных посмертно Орденом Почета Приднестровской Молдавской Республики</t>
  </si>
  <si>
    <t>выплата ежемесячных персональных выплат близким родственникам граждан, награжденных посмертно медалью "Защитнику Приднестровья"</t>
  </si>
  <si>
    <t>Выплата пособий на погребение</t>
  </si>
  <si>
    <t xml:space="preserve">выплата пособий на погребение получателей трудовых пенсий, назначенных на общих основаниях </t>
  </si>
  <si>
    <t>выплата пособий на погребение получателей пенсий из республиканского бюджета</t>
  </si>
  <si>
    <t>выплата пособий на погребение получателей трудовых пенсий, назначенных на основаниях, установленных для военнослужащих</t>
  </si>
  <si>
    <t>выплата пособий на погребение получателей социальных пенсий</t>
  </si>
  <si>
    <t xml:space="preserve">Расходы по выплате ежемесячной и единовременной финансовой помощи  </t>
  </si>
  <si>
    <t>160630</t>
  </si>
  <si>
    <t>выплата прочих компенсаций и доплат</t>
  </si>
  <si>
    <t>160640</t>
  </si>
  <si>
    <t>выплата единовременных выплат некоторым категориям получателей пенсий к знаменательным датам</t>
  </si>
  <si>
    <t>Расходы по выплате за погибших в результате боевых действий по защите Приднестровской Молдавской Республики лиц, не являющихся гражданами Приднестровской Молдавской Республики</t>
  </si>
  <si>
    <t>выплата компенсаций близким родственникам, проживающим за пределами  Приднестровской Молдавской Республики, за лиц, погибших в результате боевых действий по защите Приднестровской Молдавской Республики</t>
  </si>
  <si>
    <t xml:space="preserve">оплата почтовых услуг за перевод и доставку компенсаций и ежемесячных персональных выплат </t>
  </si>
  <si>
    <t xml:space="preserve">Расходы по доставке пенсий </t>
  </si>
  <si>
    <t>расходы по доставке трудовых пенсий, назначенных на общих основаниях</t>
  </si>
  <si>
    <t>расходы по доставке трудовых пенсий, назначенных на основаниях для военнослужащих, социальных пенсий, доплат и прочих выплат пенсионерам за счет республиканского бюджета</t>
  </si>
  <si>
    <t>160900</t>
  </si>
  <si>
    <t>Расходы по выплате гуманитарной  и безвоздмездной помощи</t>
  </si>
  <si>
    <t>160910</t>
  </si>
  <si>
    <t>Выплата ежемесячной гуманитарной помощи Российской Федерации пенсионерам Приднестровской Молдавской Республики</t>
  </si>
  <si>
    <t>160920</t>
  </si>
  <si>
    <t>160930</t>
  </si>
  <si>
    <t>Выплата безвозмездной помощи</t>
  </si>
  <si>
    <t>160940</t>
  </si>
  <si>
    <t>Возврат невостребованных сумм полученной безвозмездной помощи</t>
  </si>
  <si>
    <t>200000</t>
  </si>
  <si>
    <t>Капитальные расходы</t>
  </si>
  <si>
    <t xml:space="preserve">240000 </t>
  </si>
  <si>
    <t>Капитальные вложения в основные фонды</t>
  </si>
  <si>
    <t>приобретение оборудования и предметов длительного пользования, относящихся к основным фондам</t>
  </si>
  <si>
    <t>приобретение непроизводственного оборудования и предметов длительного пользования для государственных учреждений</t>
  </si>
  <si>
    <t>240300</t>
  </si>
  <si>
    <t>Капитальный ремонт</t>
  </si>
  <si>
    <t>240310</t>
  </si>
  <si>
    <t>капитальный ремонт административных зданий</t>
  </si>
  <si>
    <t>800000</t>
  </si>
  <si>
    <t>Итого расходов</t>
  </si>
  <si>
    <t>выплата надбавок на уход детям-инвалидам до 18 (восемнадцати) лет</t>
  </si>
  <si>
    <t>выплата субсидий за прием на работу (для организаций), привлечение по договору гражданско-правового характера для осуществления предпринимательской деятельности (для индивидуальных предпринимателей) инвалидов I, II групп</t>
  </si>
  <si>
    <t xml:space="preserve">Выплата трудовых пенсий получателям двух пенсий в соответствии со               статьей 6 Закона Приднестровской Молдавской Республики "О пенсионном обеспечении граждан в Приднестровской Молдавской Республике" </t>
  </si>
  <si>
    <t>выплата получателям социальных пенсий – детям-инвалидам в возрасте                     до 18 (восемнадцати) лет</t>
  </si>
  <si>
    <t>выплата повышений к пенсиям гражданам, не менее 4 (четырех) месяцев находившимся на военной службе в период с 22 июня 1941 года по                            3 сентября  1945 года</t>
  </si>
  <si>
    <t>выплата повышений к пенсиям гражданам, проработавшим не менее                               6 (шести) месяцев в годы Великой Отечественной войны с 22 июня  1941 года по 9 мая 1945 года</t>
  </si>
  <si>
    <t>выплата повышений к пенсиям гражданам, родившимся по 31 декабря                            1931 года</t>
  </si>
  <si>
    <t xml:space="preserve">выплата дополнительного материального обеспечения женщинам, награжденным орденом "Мать-героиня" Приднестровской Молдавской Республики </t>
  </si>
  <si>
    <t xml:space="preserve">выплата дополнительного материального обеспечения  женщинам, награжденным орденом (имеющим звание) "Мать-героиня" СССР </t>
  </si>
  <si>
    <t>Возврат возвращенных излишне полученных сумм гуманитарной помощи Российской Федерации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</si>
</sst>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abSelected="1" view="pageBreakPreview" zoomScale="60" zoomScaleNormal="100" workbookViewId="0">
      <selection sqref="A1:XFD7"/>
    </sheetView>
  </sheetViews>
  <sheetFormatPr defaultRowHeight="14.4" x14ac:dyDescent="0.3"/>
  <cols>
    <col min="1" max="2" width="5.296875" customWidth="1"/>
    <col min="3" max="3" width="8.69921875" customWidth="1"/>
    <col min="4" max="4" width="72.69921875" customWidth="1"/>
    <col min="5" max="5" width="14.09765625" customWidth="1"/>
  </cols>
  <sheetData>
    <row r="1" spans="1:5" ht="15.55" x14ac:dyDescent="0.3">
      <c r="A1" s="1"/>
      <c r="B1" s="26" t="s">
        <v>1</v>
      </c>
      <c r="C1" s="26"/>
      <c r="D1" s="26"/>
      <c r="E1" s="26"/>
    </row>
    <row r="2" spans="1:5" ht="15.55" x14ac:dyDescent="0.3">
      <c r="A2" s="1"/>
      <c r="B2" s="19" t="s">
        <v>2</v>
      </c>
      <c r="C2" s="19"/>
      <c r="D2" s="19"/>
      <c r="E2" s="19"/>
    </row>
    <row r="3" spans="1:5" ht="15.55" x14ac:dyDescent="0.3">
      <c r="A3" s="1"/>
      <c r="B3" s="19" t="s">
        <v>3</v>
      </c>
      <c r="C3" s="19"/>
      <c r="D3" s="19"/>
      <c r="E3" s="19"/>
    </row>
    <row r="4" spans="1:5" ht="15.55" x14ac:dyDescent="0.3">
      <c r="A4" s="1"/>
      <c r="B4" s="19" t="s">
        <v>0</v>
      </c>
      <c r="C4" s="19"/>
      <c r="D4" s="19"/>
      <c r="E4" s="19"/>
    </row>
    <row r="5" spans="1:5" ht="15.55" x14ac:dyDescent="0.3">
      <c r="A5" s="2"/>
      <c r="B5" s="19"/>
      <c r="C5" s="19"/>
      <c r="D5" s="19"/>
      <c r="E5" s="19"/>
    </row>
    <row r="6" spans="1:5" ht="30.85" customHeight="1" x14ac:dyDescent="0.3">
      <c r="A6" s="20" t="s">
        <v>4</v>
      </c>
      <c r="B6" s="20"/>
      <c r="C6" s="20"/>
      <c r="D6" s="20"/>
      <c r="E6" s="20"/>
    </row>
    <row r="7" spans="1:5" ht="17.3" customHeight="1" x14ac:dyDescent="0.3">
      <c r="A7" s="2"/>
      <c r="B7" s="2"/>
      <c r="C7" s="2"/>
      <c r="D7" s="2"/>
      <c r="E7" s="2"/>
    </row>
    <row r="8" spans="1:5" ht="15.55" x14ac:dyDescent="0.3">
      <c r="A8" s="21" t="s">
        <v>5</v>
      </c>
      <c r="B8" s="21"/>
      <c r="C8" s="22" t="s">
        <v>6</v>
      </c>
      <c r="D8" s="24" t="s">
        <v>7</v>
      </c>
      <c r="E8" s="24" t="s">
        <v>8</v>
      </c>
    </row>
    <row r="9" spans="1:5" ht="46.65" x14ac:dyDescent="0.3">
      <c r="A9" s="3" t="s">
        <v>9</v>
      </c>
      <c r="B9" s="3" t="s">
        <v>10</v>
      </c>
      <c r="C9" s="23"/>
      <c r="D9" s="25"/>
      <c r="E9" s="25"/>
    </row>
    <row r="10" spans="1:5" ht="15.55" x14ac:dyDescent="0.3">
      <c r="A10" s="4" t="s">
        <v>11</v>
      </c>
      <c r="B10" s="4"/>
      <c r="C10" s="5"/>
      <c r="D10" s="6" t="s">
        <v>12</v>
      </c>
      <c r="E10" s="7">
        <f>E11</f>
        <v>37197492</v>
      </c>
    </row>
    <row r="11" spans="1:5" ht="15.55" x14ac:dyDescent="0.3">
      <c r="A11" s="4"/>
      <c r="B11" s="5" t="s">
        <v>13</v>
      </c>
      <c r="C11" s="5"/>
      <c r="D11" s="6" t="s">
        <v>14</v>
      </c>
      <c r="E11" s="7">
        <f>E12+E213</f>
        <v>37197492</v>
      </c>
    </row>
    <row r="12" spans="1:5" ht="15" customHeight="1" x14ac:dyDescent="0.3">
      <c r="A12" s="8"/>
      <c r="B12" s="8"/>
      <c r="C12" s="5">
        <v>100000</v>
      </c>
      <c r="D12" s="6" t="s">
        <v>15</v>
      </c>
      <c r="E12" s="7">
        <f>E13+E42</f>
        <v>36584971</v>
      </c>
    </row>
    <row r="13" spans="1:5" ht="15" customHeight="1" x14ac:dyDescent="0.3">
      <c r="A13" s="8"/>
      <c r="B13" s="8"/>
      <c r="C13" s="5">
        <v>110000</v>
      </c>
      <c r="D13" s="6" t="s">
        <v>16</v>
      </c>
      <c r="E13" s="7">
        <f>E14+E15+E16+E19+E22+E23+E31</f>
        <v>36581306</v>
      </c>
    </row>
    <row r="14" spans="1:5" ht="15" customHeight="1" x14ac:dyDescent="0.3">
      <c r="A14" s="8"/>
      <c r="B14" s="8"/>
      <c r="C14" s="5">
        <v>110100</v>
      </c>
      <c r="D14" s="6" t="s">
        <v>17</v>
      </c>
      <c r="E14" s="7">
        <v>25927611</v>
      </c>
    </row>
    <row r="15" spans="1:5" ht="31" customHeight="1" x14ac:dyDescent="0.3">
      <c r="A15" s="8"/>
      <c r="B15" s="8"/>
      <c r="C15" s="5">
        <v>110200</v>
      </c>
      <c r="D15" s="6" t="s">
        <v>18</v>
      </c>
      <c r="E15" s="7">
        <v>6189620</v>
      </c>
    </row>
    <row r="16" spans="1:5" ht="15" customHeight="1" x14ac:dyDescent="0.3">
      <c r="A16" s="8"/>
      <c r="B16" s="8"/>
      <c r="C16" s="5">
        <v>110300</v>
      </c>
      <c r="D16" s="6" t="s">
        <v>19</v>
      </c>
      <c r="E16" s="7">
        <f>E17+E18</f>
        <v>942039</v>
      </c>
    </row>
    <row r="17" spans="1:5" ht="15" customHeight="1" x14ac:dyDescent="0.3">
      <c r="A17" s="8"/>
      <c r="B17" s="8"/>
      <c r="C17" s="5">
        <v>110350</v>
      </c>
      <c r="D17" s="6" t="s">
        <v>20</v>
      </c>
      <c r="E17" s="7">
        <f>584018-100000</f>
        <v>484018</v>
      </c>
    </row>
    <row r="18" spans="1:5" ht="15" customHeight="1" x14ac:dyDescent="0.3">
      <c r="A18" s="8"/>
      <c r="B18" s="8"/>
      <c r="C18" s="5">
        <v>110360</v>
      </c>
      <c r="D18" s="6" t="s">
        <v>21</v>
      </c>
      <c r="E18" s="7">
        <f>508021-50000</f>
        <v>458021</v>
      </c>
    </row>
    <row r="19" spans="1:5" ht="15" customHeight="1" x14ac:dyDescent="0.3">
      <c r="A19" s="8"/>
      <c r="B19" s="8"/>
      <c r="C19" s="5">
        <v>110400</v>
      </c>
      <c r="D19" s="6" t="s">
        <v>22</v>
      </c>
      <c r="E19" s="7">
        <f>E20+E21</f>
        <v>26758</v>
      </c>
    </row>
    <row r="20" spans="1:5" ht="15" customHeight="1" x14ac:dyDescent="0.3">
      <c r="A20" s="8"/>
      <c r="B20" s="8"/>
      <c r="C20" s="5">
        <v>110410</v>
      </c>
      <c r="D20" s="6" t="s">
        <v>23</v>
      </c>
      <c r="E20" s="7">
        <v>1805</v>
      </c>
    </row>
    <row r="21" spans="1:5" ht="15" customHeight="1" x14ac:dyDescent="0.3">
      <c r="A21" s="8"/>
      <c r="B21" s="8"/>
      <c r="C21" s="5" t="s">
        <v>24</v>
      </c>
      <c r="D21" s="6" t="s">
        <v>25</v>
      </c>
      <c r="E21" s="7">
        <v>24953</v>
      </c>
    </row>
    <row r="22" spans="1:5" ht="15" customHeight="1" x14ac:dyDescent="0.3">
      <c r="A22" s="8"/>
      <c r="B22" s="8"/>
      <c r="C22" s="5">
        <v>110600</v>
      </c>
      <c r="D22" s="6" t="s">
        <v>26</v>
      </c>
      <c r="E22" s="7">
        <v>869364</v>
      </c>
    </row>
    <row r="23" spans="1:5" ht="15" customHeight="1" x14ac:dyDescent="0.3">
      <c r="A23" s="8"/>
      <c r="B23" s="8"/>
      <c r="C23" s="5">
        <v>110700</v>
      </c>
      <c r="D23" s="6" t="s">
        <v>27</v>
      </c>
      <c r="E23" s="7">
        <f>SUM(E24:E30)</f>
        <v>1438577</v>
      </c>
    </row>
    <row r="24" spans="1:5" ht="15" customHeight="1" x14ac:dyDescent="0.3">
      <c r="A24" s="8"/>
      <c r="B24" s="8"/>
      <c r="C24" s="5">
        <v>110710</v>
      </c>
      <c r="D24" s="6" t="s">
        <v>28</v>
      </c>
      <c r="E24" s="7">
        <v>343191</v>
      </c>
    </row>
    <row r="25" spans="1:5" ht="15" customHeight="1" x14ac:dyDescent="0.3">
      <c r="A25" s="8"/>
      <c r="B25" s="8"/>
      <c r="C25" s="5">
        <v>110720</v>
      </c>
      <c r="D25" s="6" t="s">
        <v>29</v>
      </c>
      <c r="E25" s="7">
        <v>476619</v>
      </c>
    </row>
    <row r="26" spans="1:5" ht="15" customHeight="1" x14ac:dyDescent="0.3">
      <c r="A26" s="8"/>
      <c r="B26" s="8"/>
      <c r="C26" s="5">
        <v>110730</v>
      </c>
      <c r="D26" s="6" t="s">
        <v>30</v>
      </c>
      <c r="E26" s="7">
        <v>492072</v>
      </c>
    </row>
    <row r="27" spans="1:5" ht="15" customHeight="1" x14ac:dyDescent="0.3">
      <c r="A27" s="8"/>
      <c r="B27" s="8"/>
      <c r="C27" s="5">
        <v>110740</v>
      </c>
      <c r="D27" s="6" t="s">
        <v>31</v>
      </c>
      <c r="E27" s="7">
        <v>52080</v>
      </c>
    </row>
    <row r="28" spans="1:5" ht="15" customHeight="1" x14ac:dyDescent="0.3">
      <c r="A28" s="8"/>
      <c r="B28" s="8"/>
      <c r="C28" s="5">
        <v>110750</v>
      </c>
      <c r="D28" s="6" t="s">
        <v>32</v>
      </c>
      <c r="E28" s="7">
        <v>28821</v>
      </c>
    </row>
    <row r="29" spans="1:5" ht="15" customHeight="1" x14ac:dyDescent="0.3">
      <c r="A29" s="8"/>
      <c r="B29" s="8"/>
      <c r="C29" s="5">
        <v>110760</v>
      </c>
      <c r="D29" s="6" t="s">
        <v>33</v>
      </c>
      <c r="E29" s="7">
        <v>0</v>
      </c>
    </row>
    <row r="30" spans="1:5" ht="15" customHeight="1" x14ac:dyDescent="0.3">
      <c r="A30" s="8"/>
      <c r="B30" s="8"/>
      <c r="C30" s="5">
        <v>110780</v>
      </c>
      <c r="D30" s="6" t="s">
        <v>34</v>
      </c>
      <c r="E30" s="7">
        <v>45794</v>
      </c>
    </row>
    <row r="31" spans="1:5" ht="15" customHeight="1" x14ac:dyDescent="0.3">
      <c r="A31" s="8"/>
      <c r="B31" s="8"/>
      <c r="C31" s="5">
        <v>111000</v>
      </c>
      <c r="D31" s="6" t="s">
        <v>35</v>
      </c>
      <c r="E31" s="7">
        <f>SUM(E32:E41)</f>
        <v>1187337</v>
      </c>
    </row>
    <row r="32" spans="1:5" ht="15" customHeight="1" x14ac:dyDescent="0.3">
      <c r="A32" s="8"/>
      <c r="B32" s="8"/>
      <c r="C32" s="5">
        <v>111020</v>
      </c>
      <c r="D32" s="6" t="s">
        <v>36</v>
      </c>
      <c r="E32" s="7">
        <v>165000</v>
      </c>
    </row>
    <row r="33" spans="1:5" ht="15" customHeight="1" x14ac:dyDescent="0.3">
      <c r="A33" s="8"/>
      <c r="B33" s="8"/>
      <c r="C33" s="5">
        <v>111030</v>
      </c>
      <c r="D33" s="6" t="s">
        <v>37</v>
      </c>
      <c r="E33" s="7">
        <f>45143-40000</f>
        <v>5143</v>
      </c>
    </row>
    <row r="34" spans="1:5" ht="15" customHeight="1" x14ac:dyDescent="0.3">
      <c r="A34" s="8"/>
      <c r="B34" s="8"/>
      <c r="C34" s="5">
        <v>111042</v>
      </c>
      <c r="D34" s="6" t="s">
        <v>38</v>
      </c>
      <c r="E34" s="7">
        <f>52095-10000</f>
        <v>42095</v>
      </c>
    </row>
    <row r="35" spans="1:5" ht="15.7" customHeight="1" x14ac:dyDescent="0.3">
      <c r="A35" s="8"/>
      <c r="B35" s="8"/>
      <c r="C35" s="5" t="s">
        <v>39</v>
      </c>
      <c r="D35" s="6" t="s">
        <v>40</v>
      </c>
      <c r="E35" s="7">
        <v>51000</v>
      </c>
    </row>
    <row r="36" spans="1:5" ht="15.55" x14ac:dyDescent="0.3">
      <c r="A36" s="8"/>
      <c r="B36" s="8"/>
      <c r="C36" s="5">
        <v>111044</v>
      </c>
      <c r="D36" s="6" t="s">
        <v>41</v>
      </c>
      <c r="E36" s="7">
        <v>1500</v>
      </c>
    </row>
    <row r="37" spans="1:5" ht="15.55" x14ac:dyDescent="0.3">
      <c r="A37" s="8"/>
      <c r="B37" s="8"/>
      <c r="C37" s="5">
        <v>111045</v>
      </c>
      <c r="D37" s="6" t="s">
        <v>42</v>
      </c>
      <c r="E37" s="7">
        <v>300000</v>
      </c>
    </row>
    <row r="38" spans="1:5" ht="15.55" x14ac:dyDescent="0.3">
      <c r="A38" s="8"/>
      <c r="B38" s="8"/>
      <c r="C38" s="5">
        <v>111046</v>
      </c>
      <c r="D38" s="6" t="s">
        <v>43</v>
      </c>
      <c r="E38" s="7">
        <v>5238</v>
      </c>
    </row>
    <row r="39" spans="1:5" ht="15.55" x14ac:dyDescent="0.3">
      <c r="A39" s="8"/>
      <c r="B39" s="8"/>
      <c r="C39" s="5">
        <v>111050</v>
      </c>
      <c r="D39" s="6" t="s">
        <v>44</v>
      </c>
      <c r="E39" s="7">
        <v>305495</v>
      </c>
    </row>
    <row r="40" spans="1:5" ht="15.55" x14ac:dyDescent="0.3">
      <c r="A40" s="8"/>
      <c r="B40" s="8"/>
      <c r="C40" s="5" t="s">
        <v>45</v>
      </c>
      <c r="D40" s="6" t="s">
        <v>46</v>
      </c>
      <c r="E40" s="7">
        <f>300000-50000</f>
        <v>250000</v>
      </c>
    </row>
    <row r="41" spans="1:5" ht="15.55" x14ac:dyDescent="0.3">
      <c r="A41" s="8"/>
      <c r="B41" s="8"/>
      <c r="C41" s="5">
        <v>111070</v>
      </c>
      <c r="D41" s="6" t="s">
        <v>47</v>
      </c>
      <c r="E41" s="7">
        <v>61866</v>
      </c>
    </row>
    <row r="42" spans="1:5" ht="15.55" x14ac:dyDescent="0.3">
      <c r="A42" s="8"/>
      <c r="B42" s="8"/>
      <c r="C42" s="5">
        <v>130650</v>
      </c>
      <c r="D42" s="6" t="s">
        <v>48</v>
      </c>
      <c r="E42" s="7">
        <v>3665</v>
      </c>
    </row>
    <row r="43" spans="1:5" ht="31.1" x14ac:dyDescent="0.3">
      <c r="A43" s="8"/>
      <c r="B43" s="8"/>
      <c r="C43" s="5">
        <v>140000</v>
      </c>
      <c r="D43" s="6" t="s">
        <v>49</v>
      </c>
      <c r="E43" s="7">
        <f>E44+E52+E58</f>
        <v>8945665</v>
      </c>
    </row>
    <row r="44" spans="1:5" ht="15.55" x14ac:dyDescent="0.3">
      <c r="A44" s="8"/>
      <c r="B44" s="8"/>
      <c r="C44" s="5">
        <v>140200</v>
      </c>
      <c r="D44" s="6" t="s">
        <v>50</v>
      </c>
      <c r="E44" s="7">
        <f>E45+E46+E47+E48+E51</f>
        <v>4007616</v>
      </c>
    </row>
    <row r="45" spans="1:5" ht="15.55" x14ac:dyDescent="0.3">
      <c r="A45" s="8"/>
      <c r="B45" s="8"/>
      <c r="C45" s="5">
        <v>140210</v>
      </c>
      <c r="D45" s="6" t="s">
        <v>51</v>
      </c>
      <c r="E45" s="7">
        <v>419329</v>
      </c>
    </row>
    <row r="46" spans="1:5" ht="15.55" x14ac:dyDescent="0.3">
      <c r="A46" s="8"/>
      <c r="B46" s="8"/>
      <c r="C46" s="5">
        <v>140230</v>
      </c>
      <c r="D46" s="6" t="s">
        <v>52</v>
      </c>
      <c r="E46" s="7">
        <v>755550</v>
      </c>
    </row>
    <row r="47" spans="1:5" ht="15.55" x14ac:dyDescent="0.3">
      <c r="A47" s="8"/>
      <c r="B47" s="8"/>
      <c r="C47" s="5">
        <v>140240</v>
      </c>
      <c r="D47" s="6" t="s">
        <v>53</v>
      </c>
      <c r="E47" s="7">
        <v>2748692</v>
      </c>
    </row>
    <row r="48" spans="1:5" ht="15.55" x14ac:dyDescent="0.3">
      <c r="A48" s="8"/>
      <c r="B48" s="8"/>
      <c r="C48" s="5">
        <v>140250</v>
      </c>
      <c r="D48" s="6" t="s">
        <v>54</v>
      </c>
      <c r="E48" s="7">
        <f>SUM(E49:E50)</f>
        <v>12600</v>
      </c>
    </row>
    <row r="49" spans="1:5" ht="15.55" x14ac:dyDescent="0.3">
      <c r="A49" s="8"/>
      <c r="B49" s="8"/>
      <c r="C49" s="5">
        <v>140251</v>
      </c>
      <c r="D49" s="6" t="s">
        <v>55</v>
      </c>
      <c r="E49" s="7">
        <v>8700</v>
      </c>
    </row>
    <row r="50" spans="1:5" ht="15.55" x14ac:dyDescent="0.3">
      <c r="A50" s="8"/>
      <c r="B50" s="8"/>
      <c r="C50" s="5">
        <v>140252</v>
      </c>
      <c r="D50" s="6" t="s">
        <v>56</v>
      </c>
      <c r="E50" s="7">
        <v>3900</v>
      </c>
    </row>
    <row r="51" spans="1:5" ht="62.25" x14ac:dyDescent="0.3">
      <c r="A51" s="8"/>
      <c r="B51" s="8"/>
      <c r="C51" s="9" t="s">
        <v>57</v>
      </c>
      <c r="D51" s="6" t="s">
        <v>244</v>
      </c>
      <c r="E51" s="7">
        <v>71445</v>
      </c>
    </row>
    <row r="52" spans="1:5" ht="15.55" x14ac:dyDescent="0.3">
      <c r="A52" s="8"/>
      <c r="B52" s="8"/>
      <c r="C52" s="5">
        <v>140400</v>
      </c>
      <c r="D52" s="6" t="s">
        <v>58</v>
      </c>
      <c r="E52" s="7">
        <f>SUM(E53:E55)+E56</f>
        <v>4938049</v>
      </c>
    </row>
    <row r="53" spans="1:5" ht="15.55" x14ac:dyDescent="0.3">
      <c r="A53" s="8"/>
      <c r="B53" s="8"/>
      <c r="C53" s="5">
        <v>140410</v>
      </c>
      <c r="D53" s="6" t="s">
        <v>59</v>
      </c>
      <c r="E53" s="7">
        <v>4826377</v>
      </c>
    </row>
    <row r="54" spans="1:5" ht="15.55" x14ac:dyDescent="0.3">
      <c r="A54" s="8"/>
      <c r="B54" s="8"/>
      <c r="C54" s="5">
        <v>140420</v>
      </c>
      <c r="D54" s="6" t="s">
        <v>60</v>
      </c>
      <c r="E54" s="7">
        <v>58702</v>
      </c>
    </row>
    <row r="55" spans="1:5" ht="15.55" x14ac:dyDescent="0.3">
      <c r="A55" s="8"/>
      <c r="B55" s="8"/>
      <c r="C55" s="5">
        <v>140440</v>
      </c>
      <c r="D55" s="6" t="s">
        <v>61</v>
      </c>
      <c r="E55" s="7">
        <v>5500</v>
      </c>
    </row>
    <row r="56" spans="1:5" ht="15.55" x14ac:dyDescent="0.3">
      <c r="A56" s="8"/>
      <c r="B56" s="8"/>
      <c r="C56" s="5">
        <v>140450</v>
      </c>
      <c r="D56" s="6" t="s">
        <v>62</v>
      </c>
      <c r="E56" s="7">
        <f>E57</f>
        <v>47470</v>
      </c>
    </row>
    <row r="57" spans="1:5" ht="15.55" x14ac:dyDescent="0.3">
      <c r="A57" s="8"/>
      <c r="B57" s="8"/>
      <c r="C57" s="5">
        <v>140451</v>
      </c>
      <c r="D57" s="6" t="s">
        <v>63</v>
      </c>
      <c r="E57" s="7">
        <v>47470</v>
      </c>
    </row>
    <row r="58" spans="1:5" ht="15.55" x14ac:dyDescent="0.3">
      <c r="A58" s="8"/>
      <c r="B58" s="8"/>
      <c r="C58" s="5">
        <v>140900</v>
      </c>
      <c r="D58" s="6" t="s">
        <v>64</v>
      </c>
      <c r="E58" s="7">
        <v>0</v>
      </c>
    </row>
    <row r="59" spans="1:5" ht="46.65" x14ac:dyDescent="0.3">
      <c r="A59" s="8"/>
      <c r="B59" s="8"/>
      <c r="C59" s="5">
        <v>150000</v>
      </c>
      <c r="D59" s="6" t="s">
        <v>65</v>
      </c>
      <c r="E59" s="7">
        <f>E60+E73+E77</f>
        <v>300784980</v>
      </c>
    </row>
    <row r="60" spans="1:5" ht="31.1" x14ac:dyDescent="0.3">
      <c r="A60" s="8"/>
      <c r="B60" s="8"/>
      <c r="C60" s="5">
        <v>151000</v>
      </c>
      <c r="D60" s="6" t="s">
        <v>66</v>
      </c>
      <c r="E60" s="7">
        <f>E61+E64+E67+E69+E70</f>
        <v>169485214</v>
      </c>
    </row>
    <row r="61" spans="1:5" ht="31.1" x14ac:dyDescent="0.3">
      <c r="A61" s="8"/>
      <c r="B61" s="8"/>
      <c r="C61" s="5">
        <v>151100</v>
      </c>
      <c r="D61" s="6" t="s">
        <v>67</v>
      </c>
      <c r="E61" s="7">
        <f>E62+E63</f>
        <v>159828483</v>
      </c>
    </row>
    <row r="62" spans="1:5" ht="31.1" x14ac:dyDescent="0.3">
      <c r="A62" s="8"/>
      <c r="B62" s="8"/>
      <c r="C62" s="5">
        <v>151110</v>
      </c>
      <c r="D62" s="6" t="s">
        <v>68</v>
      </c>
      <c r="E62" s="7">
        <v>156828483</v>
      </c>
    </row>
    <row r="63" spans="1:5" ht="31.1" x14ac:dyDescent="0.3">
      <c r="A63" s="8"/>
      <c r="B63" s="8"/>
      <c r="C63" s="5">
        <v>151120</v>
      </c>
      <c r="D63" s="6" t="s">
        <v>69</v>
      </c>
      <c r="E63" s="7">
        <v>3000000</v>
      </c>
    </row>
    <row r="64" spans="1:5" ht="15.55" x14ac:dyDescent="0.3">
      <c r="A64" s="8"/>
      <c r="B64" s="8"/>
      <c r="C64" s="5">
        <v>151200</v>
      </c>
      <c r="D64" s="6" t="s">
        <v>70</v>
      </c>
      <c r="E64" s="7">
        <f>E65+E66</f>
        <v>9259409</v>
      </c>
    </row>
    <row r="65" spans="1:5" ht="15.55" x14ac:dyDescent="0.3">
      <c r="A65" s="8"/>
      <c r="B65" s="8"/>
      <c r="C65" s="5">
        <v>151210</v>
      </c>
      <c r="D65" s="6" t="s">
        <v>71</v>
      </c>
      <c r="E65" s="7">
        <f>5378850/2</f>
        <v>2689425</v>
      </c>
    </row>
    <row r="66" spans="1:5" ht="15.55" x14ac:dyDescent="0.3">
      <c r="A66" s="8"/>
      <c r="B66" s="8"/>
      <c r="C66" s="5">
        <v>151220</v>
      </c>
      <c r="D66" s="6" t="s">
        <v>72</v>
      </c>
      <c r="E66" s="7">
        <f>13139968/2</f>
        <v>6569984</v>
      </c>
    </row>
    <row r="67" spans="1:5" ht="31.1" x14ac:dyDescent="0.3">
      <c r="A67" s="8"/>
      <c r="B67" s="8"/>
      <c r="C67" s="5">
        <v>151400</v>
      </c>
      <c r="D67" s="6" t="s">
        <v>73</v>
      </c>
      <c r="E67" s="7">
        <f>E68</f>
        <v>217322</v>
      </c>
    </row>
    <row r="68" spans="1:5" ht="46.65" x14ac:dyDescent="0.3">
      <c r="A68" s="8"/>
      <c r="B68" s="8"/>
      <c r="C68" s="5">
        <v>151420</v>
      </c>
      <c r="D68" s="6" t="s">
        <v>74</v>
      </c>
      <c r="E68" s="7">
        <v>217322</v>
      </c>
    </row>
    <row r="69" spans="1:5" ht="62.25" x14ac:dyDescent="0.3">
      <c r="A69" s="8"/>
      <c r="B69" s="8"/>
      <c r="C69" s="5">
        <v>151500</v>
      </c>
      <c r="D69" s="6" t="s">
        <v>75</v>
      </c>
      <c r="E69" s="7">
        <v>150000</v>
      </c>
    </row>
    <row r="70" spans="1:5" ht="15.55" x14ac:dyDescent="0.3">
      <c r="A70" s="8"/>
      <c r="B70" s="8"/>
      <c r="C70" s="5">
        <v>151600</v>
      </c>
      <c r="D70" s="6" t="s">
        <v>76</v>
      </c>
      <c r="E70" s="7">
        <f>E71</f>
        <v>30000</v>
      </c>
    </row>
    <row r="71" spans="1:5" ht="15.55" x14ac:dyDescent="0.3">
      <c r="A71" s="8"/>
      <c r="B71" s="8"/>
      <c r="C71" s="5">
        <v>151630</v>
      </c>
      <c r="D71" s="6" t="s">
        <v>77</v>
      </c>
      <c r="E71" s="7">
        <f>E72</f>
        <v>30000</v>
      </c>
    </row>
    <row r="72" spans="1:5" ht="15.55" x14ac:dyDescent="0.3">
      <c r="A72" s="8"/>
      <c r="B72" s="8"/>
      <c r="C72" s="5">
        <v>151631</v>
      </c>
      <c r="D72" s="6" t="s">
        <v>78</v>
      </c>
      <c r="E72" s="7">
        <v>30000</v>
      </c>
    </row>
    <row r="73" spans="1:5" ht="15.55" x14ac:dyDescent="0.3">
      <c r="A73" s="8"/>
      <c r="B73" s="8"/>
      <c r="C73" s="5">
        <v>152000</v>
      </c>
      <c r="D73" s="6" t="s">
        <v>79</v>
      </c>
      <c r="E73" s="7">
        <f>SUM(E74:E76)</f>
        <v>19916165</v>
      </c>
    </row>
    <row r="74" spans="1:5" ht="31.1" x14ac:dyDescent="0.3">
      <c r="A74" s="8"/>
      <c r="B74" s="8"/>
      <c r="C74" s="5">
        <v>152100</v>
      </c>
      <c r="D74" s="6" t="s">
        <v>80</v>
      </c>
      <c r="E74" s="7">
        <v>2882578</v>
      </c>
    </row>
    <row r="75" spans="1:5" ht="33" customHeight="1" x14ac:dyDescent="0.3">
      <c r="A75" s="8"/>
      <c r="B75" s="8"/>
      <c r="C75" s="5">
        <v>152300</v>
      </c>
      <c r="D75" s="6" t="s">
        <v>81</v>
      </c>
      <c r="E75" s="7">
        <v>13392377</v>
      </c>
    </row>
    <row r="76" spans="1:5" ht="15.55" x14ac:dyDescent="0.3">
      <c r="A76" s="8"/>
      <c r="B76" s="8"/>
      <c r="C76" s="5" t="s">
        <v>82</v>
      </c>
      <c r="D76" s="6" t="s">
        <v>83</v>
      </c>
      <c r="E76" s="7">
        <v>3641210</v>
      </c>
    </row>
    <row r="77" spans="1:5" ht="31.1" x14ac:dyDescent="0.3">
      <c r="A77" s="8"/>
      <c r="B77" s="8"/>
      <c r="C77" s="5">
        <v>153000</v>
      </c>
      <c r="D77" s="6" t="s">
        <v>84</v>
      </c>
      <c r="E77" s="7">
        <f>E78+E84+E85+E86+E87+E88+E95</f>
        <v>111383601</v>
      </c>
    </row>
    <row r="78" spans="1:5" ht="63.25" customHeight="1" x14ac:dyDescent="0.3">
      <c r="A78" s="8"/>
      <c r="B78" s="8"/>
      <c r="C78" s="5">
        <v>153100</v>
      </c>
      <c r="D78" s="6" t="s">
        <v>85</v>
      </c>
      <c r="E78" s="7">
        <f>E79+E80+E81+E82+E83</f>
        <v>79584925</v>
      </c>
    </row>
    <row r="79" spans="1:5" ht="15.55" x14ac:dyDescent="0.3">
      <c r="A79" s="8"/>
      <c r="B79" s="8"/>
      <c r="C79" s="5">
        <v>153110</v>
      </c>
      <c r="D79" s="6" t="s">
        <v>86</v>
      </c>
      <c r="E79" s="7">
        <v>2114601</v>
      </c>
    </row>
    <row r="80" spans="1:5" ht="31.1" x14ac:dyDescent="0.3">
      <c r="A80" s="8"/>
      <c r="B80" s="8"/>
      <c r="C80" s="5">
        <v>153120</v>
      </c>
      <c r="D80" s="6" t="s">
        <v>87</v>
      </c>
      <c r="E80" s="7">
        <v>25948</v>
      </c>
    </row>
    <row r="81" spans="1:5" ht="15.55" x14ac:dyDescent="0.3">
      <c r="A81" s="8"/>
      <c r="B81" s="8"/>
      <c r="C81" s="5">
        <v>153130</v>
      </c>
      <c r="D81" s="6" t="s">
        <v>88</v>
      </c>
      <c r="E81" s="7">
        <v>56875935</v>
      </c>
    </row>
    <row r="82" spans="1:5" ht="31.1" x14ac:dyDescent="0.3">
      <c r="A82" s="8"/>
      <c r="B82" s="8"/>
      <c r="C82" s="5" t="s">
        <v>89</v>
      </c>
      <c r="D82" s="6" t="s">
        <v>90</v>
      </c>
      <c r="E82" s="7">
        <v>4595609</v>
      </c>
    </row>
    <row r="83" spans="1:5" ht="31.1" x14ac:dyDescent="0.3">
      <c r="A83" s="8"/>
      <c r="B83" s="8"/>
      <c r="C83" s="5" t="s">
        <v>91</v>
      </c>
      <c r="D83" s="6" t="s">
        <v>92</v>
      </c>
      <c r="E83" s="7">
        <v>15972832</v>
      </c>
    </row>
    <row r="84" spans="1:5" ht="15.55" x14ac:dyDescent="0.3">
      <c r="A84" s="8"/>
      <c r="B84" s="8"/>
      <c r="C84" s="5">
        <v>153200</v>
      </c>
      <c r="D84" s="6" t="s">
        <v>93</v>
      </c>
      <c r="E84" s="7">
        <v>305382</v>
      </c>
    </row>
    <row r="85" spans="1:5" ht="15.7" customHeight="1" x14ac:dyDescent="0.3">
      <c r="A85" s="8"/>
      <c r="B85" s="8"/>
      <c r="C85" s="5">
        <v>153300</v>
      </c>
      <c r="D85" s="6" t="s">
        <v>94</v>
      </c>
      <c r="E85" s="7">
        <v>1005800</v>
      </c>
    </row>
    <row r="86" spans="1:5" ht="31.1" x14ac:dyDescent="0.3">
      <c r="A86" s="8"/>
      <c r="B86" s="8"/>
      <c r="C86" s="5">
        <v>153400</v>
      </c>
      <c r="D86" s="6" t="s">
        <v>95</v>
      </c>
      <c r="E86" s="7">
        <v>0</v>
      </c>
    </row>
    <row r="87" spans="1:5" ht="15.55" x14ac:dyDescent="0.3">
      <c r="A87" s="8"/>
      <c r="B87" s="8"/>
      <c r="C87" s="5">
        <v>153500</v>
      </c>
      <c r="D87" s="6" t="s">
        <v>96</v>
      </c>
      <c r="E87" s="7">
        <v>275772</v>
      </c>
    </row>
    <row r="88" spans="1:5" ht="46.65" x14ac:dyDescent="0.3">
      <c r="A88" s="8"/>
      <c r="B88" s="8"/>
      <c r="C88" s="5">
        <v>153600</v>
      </c>
      <c r="D88" s="6" t="s">
        <v>97</v>
      </c>
      <c r="E88" s="7">
        <f>E89+E90+E91+E92+E93+E94</f>
        <v>5284275</v>
      </c>
    </row>
    <row r="89" spans="1:5" ht="15.55" x14ac:dyDescent="0.3">
      <c r="A89" s="8"/>
      <c r="B89" s="8"/>
      <c r="C89" s="5">
        <v>153610</v>
      </c>
      <c r="D89" s="6" t="s">
        <v>98</v>
      </c>
      <c r="E89" s="7">
        <v>9268</v>
      </c>
    </row>
    <row r="90" spans="1:5" ht="31.1" x14ac:dyDescent="0.3">
      <c r="A90" s="8"/>
      <c r="B90" s="8"/>
      <c r="C90" s="5">
        <v>153630</v>
      </c>
      <c r="D90" s="6" t="s">
        <v>99</v>
      </c>
      <c r="E90" s="7">
        <v>4592724</v>
      </c>
    </row>
    <row r="91" spans="1:5" ht="31.1" x14ac:dyDescent="0.3">
      <c r="A91" s="8"/>
      <c r="B91" s="8"/>
      <c r="C91" s="5">
        <v>153640</v>
      </c>
      <c r="D91" s="6" t="s">
        <v>100</v>
      </c>
      <c r="E91" s="7">
        <v>582251</v>
      </c>
    </row>
    <row r="92" spans="1:5" ht="31.1" x14ac:dyDescent="0.3">
      <c r="A92" s="8"/>
      <c r="B92" s="8"/>
      <c r="C92" s="5">
        <v>153650</v>
      </c>
      <c r="D92" s="6" t="s">
        <v>101</v>
      </c>
      <c r="E92" s="7">
        <v>11124</v>
      </c>
    </row>
    <row r="93" spans="1:5" ht="15.55" x14ac:dyDescent="0.3">
      <c r="A93" s="8"/>
      <c r="B93" s="8"/>
      <c r="C93" s="5">
        <v>153680</v>
      </c>
      <c r="D93" s="6" t="s">
        <v>102</v>
      </c>
      <c r="E93" s="7">
        <v>75714</v>
      </c>
    </row>
    <row r="94" spans="1:5" ht="15.55" x14ac:dyDescent="0.3">
      <c r="A94" s="8"/>
      <c r="B94" s="8"/>
      <c r="C94" s="5">
        <v>153690</v>
      </c>
      <c r="D94" s="6" t="s">
        <v>103</v>
      </c>
      <c r="E94" s="7">
        <v>13194</v>
      </c>
    </row>
    <row r="95" spans="1:5" ht="15.55" x14ac:dyDescent="0.3">
      <c r="A95" s="8"/>
      <c r="B95" s="8"/>
      <c r="C95" s="5" t="s">
        <v>104</v>
      </c>
      <c r="D95" s="6" t="s">
        <v>105</v>
      </c>
      <c r="E95" s="7">
        <v>24927447</v>
      </c>
    </row>
    <row r="96" spans="1:5" ht="31.1" x14ac:dyDescent="0.3">
      <c r="A96" s="8"/>
      <c r="B96" s="8"/>
      <c r="C96" s="5">
        <v>160000</v>
      </c>
      <c r="D96" s="6" t="s">
        <v>106</v>
      </c>
      <c r="E96" s="7">
        <f>E97+E110+E128+E169+E194+E199+E202+E205+E208</f>
        <v>2297230056</v>
      </c>
    </row>
    <row r="97" spans="1:5" ht="15.55" x14ac:dyDescent="0.3">
      <c r="A97" s="10"/>
      <c r="B97" s="10"/>
      <c r="C97" s="5">
        <v>160100</v>
      </c>
      <c r="D97" s="6" t="s">
        <v>107</v>
      </c>
      <c r="E97" s="7">
        <f>E98+E99+E102+E103+E104</f>
        <v>1845506072</v>
      </c>
    </row>
    <row r="98" spans="1:5" ht="15.55" x14ac:dyDescent="0.3">
      <c r="A98" s="8"/>
      <c r="B98" s="8"/>
      <c r="C98" s="5">
        <v>160110</v>
      </c>
      <c r="D98" s="6" t="s">
        <v>108</v>
      </c>
      <c r="E98" s="7">
        <f>1545142230-7296532</f>
        <v>1537845698</v>
      </c>
    </row>
    <row r="99" spans="1:5" ht="15.55" x14ac:dyDescent="0.3">
      <c r="A99" s="8"/>
      <c r="B99" s="8"/>
      <c r="C99" s="5">
        <v>160120</v>
      </c>
      <c r="D99" s="6" t="s">
        <v>109</v>
      </c>
      <c r="E99" s="7">
        <f>E100+E101</f>
        <v>151675917</v>
      </c>
    </row>
    <row r="100" spans="1:5" ht="31.1" x14ac:dyDescent="0.3">
      <c r="A100" s="8"/>
      <c r="B100" s="8"/>
      <c r="C100" s="5">
        <v>160121</v>
      </c>
      <c r="D100" s="6" t="s">
        <v>110</v>
      </c>
      <c r="E100" s="7">
        <f>150776143-1363080-550000</f>
        <v>148863063</v>
      </c>
    </row>
    <row r="101" spans="1:5" ht="31.1" x14ac:dyDescent="0.3">
      <c r="A101" s="8"/>
      <c r="B101" s="8"/>
      <c r="C101" s="5">
        <v>160122</v>
      </c>
      <c r="D101" s="6" t="s">
        <v>111</v>
      </c>
      <c r="E101" s="7">
        <f>2835597-22743</f>
        <v>2812854</v>
      </c>
    </row>
    <row r="102" spans="1:5" ht="15.55" x14ac:dyDescent="0.3">
      <c r="A102" s="8"/>
      <c r="B102" s="8"/>
      <c r="C102" s="5">
        <v>160130</v>
      </c>
      <c r="D102" s="6" t="s">
        <v>112</v>
      </c>
      <c r="E102" s="7">
        <f>152104392-1205432+550000</f>
        <v>151448960</v>
      </c>
    </row>
    <row r="103" spans="1:5" ht="15.55" x14ac:dyDescent="0.3">
      <c r="A103" s="8"/>
      <c r="B103" s="8"/>
      <c r="C103" s="5">
        <v>160140</v>
      </c>
      <c r="D103" s="6" t="s">
        <v>113</v>
      </c>
      <c r="E103" s="7">
        <v>515159</v>
      </c>
    </row>
    <row r="104" spans="1:5" ht="46.65" x14ac:dyDescent="0.3">
      <c r="A104" s="8"/>
      <c r="B104" s="8"/>
      <c r="C104" s="5">
        <v>160150</v>
      </c>
      <c r="D104" s="6" t="s">
        <v>245</v>
      </c>
      <c r="E104" s="7">
        <f>E105+E106+E107+E108+E109</f>
        <v>4020338</v>
      </c>
    </row>
    <row r="105" spans="1:5" ht="46.65" x14ac:dyDescent="0.3">
      <c r="A105" s="8"/>
      <c r="B105" s="8"/>
      <c r="C105" s="5">
        <v>160152</v>
      </c>
      <c r="D105" s="6" t="s">
        <v>114</v>
      </c>
      <c r="E105" s="7">
        <f>323024-2504</f>
        <v>320520</v>
      </c>
    </row>
    <row r="106" spans="1:5" ht="46.65" x14ac:dyDescent="0.3">
      <c r="A106" s="8"/>
      <c r="B106" s="8"/>
      <c r="C106" s="5">
        <v>160154</v>
      </c>
      <c r="D106" s="6" t="s">
        <v>115</v>
      </c>
      <c r="E106" s="7">
        <f>659184-10224</f>
        <v>648960</v>
      </c>
    </row>
    <row r="107" spans="1:5" ht="146.30000000000001" customHeight="1" x14ac:dyDescent="0.3">
      <c r="A107" s="8"/>
      <c r="B107" s="8"/>
      <c r="C107" s="5" t="s">
        <v>116</v>
      </c>
      <c r="D107" s="6" t="s">
        <v>117</v>
      </c>
      <c r="E107" s="7">
        <f>2819968-23938</f>
        <v>2796030</v>
      </c>
    </row>
    <row r="108" spans="1:5" ht="175.55" customHeight="1" x14ac:dyDescent="0.3">
      <c r="A108" s="8"/>
      <c r="B108" s="8"/>
      <c r="C108" s="5" t="s">
        <v>118</v>
      </c>
      <c r="D108" s="6" t="s">
        <v>119</v>
      </c>
      <c r="E108" s="7">
        <f>238115-5461</f>
        <v>232654</v>
      </c>
    </row>
    <row r="109" spans="1:5" ht="96.8" customHeight="1" x14ac:dyDescent="0.3">
      <c r="A109" s="8"/>
      <c r="B109" s="8"/>
      <c r="C109" s="5" t="s">
        <v>120</v>
      </c>
      <c r="D109" s="6" t="s">
        <v>121</v>
      </c>
      <c r="E109" s="7">
        <v>22174</v>
      </c>
    </row>
    <row r="110" spans="1:5" ht="31.1" x14ac:dyDescent="0.3">
      <c r="A110" s="11"/>
      <c r="B110" s="11"/>
      <c r="C110" s="5">
        <v>160200</v>
      </c>
      <c r="D110" s="6" t="s">
        <v>122</v>
      </c>
      <c r="E110" s="7">
        <f>E111+E113+E118+E122</f>
        <v>40515175</v>
      </c>
    </row>
    <row r="111" spans="1:5" ht="31.1" x14ac:dyDescent="0.3">
      <c r="A111" s="12"/>
      <c r="B111" s="12"/>
      <c r="C111" s="5">
        <v>160210</v>
      </c>
      <c r="D111" s="6" t="s">
        <v>123</v>
      </c>
      <c r="E111" s="7">
        <f>E112</f>
        <v>1914152</v>
      </c>
    </row>
    <row r="112" spans="1:5" ht="46.65" x14ac:dyDescent="0.3">
      <c r="A112" s="12"/>
      <c r="B112" s="12"/>
      <c r="C112" s="5">
        <v>160211</v>
      </c>
      <c r="D112" s="6" t="s">
        <v>124</v>
      </c>
      <c r="E112" s="7">
        <f>1917937-3785</f>
        <v>1914152</v>
      </c>
    </row>
    <row r="113" spans="1:5" ht="31.1" x14ac:dyDescent="0.3">
      <c r="A113" s="12"/>
      <c r="B113" s="12"/>
      <c r="C113" s="5">
        <v>160220</v>
      </c>
      <c r="D113" s="6" t="s">
        <v>125</v>
      </c>
      <c r="E113" s="7">
        <f>E114+E115+E116+E117</f>
        <v>3862218</v>
      </c>
    </row>
    <row r="114" spans="1:5" ht="31.1" x14ac:dyDescent="0.3">
      <c r="A114" s="12"/>
      <c r="B114" s="12"/>
      <c r="C114" s="5">
        <v>160221</v>
      </c>
      <c r="D114" s="6" t="s">
        <v>126</v>
      </c>
      <c r="E114" s="7">
        <f>814421-6228</f>
        <v>808193</v>
      </c>
    </row>
    <row r="115" spans="1:5" ht="46.65" x14ac:dyDescent="0.3">
      <c r="A115" s="12"/>
      <c r="B115" s="12"/>
      <c r="C115" s="5">
        <v>160222</v>
      </c>
      <c r="D115" s="6" t="s">
        <v>127</v>
      </c>
      <c r="E115" s="7">
        <f>1125132-2988</f>
        <v>1122144</v>
      </c>
    </row>
    <row r="116" spans="1:5" ht="31.1" x14ac:dyDescent="0.3">
      <c r="A116" s="12"/>
      <c r="B116" s="12"/>
      <c r="C116" s="5">
        <v>160223</v>
      </c>
      <c r="D116" s="6" t="s">
        <v>128</v>
      </c>
      <c r="E116" s="7">
        <f>717938-3024</f>
        <v>714914</v>
      </c>
    </row>
    <row r="117" spans="1:5" ht="31.1" x14ac:dyDescent="0.3">
      <c r="A117" s="12"/>
      <c r="B117" s="12"/>
      <c r="C117" s="5">
        <v>160224</v>
      </c>
      <c r="D117" s="6" t="s">
        <v>129</v>
      </c>
      <c r="E117" s="7">
        <f>1222695-5728</f>
        <v>1216967</v>
      </c>
    </row>
    <row r="118" spans="1:5" ht="31.1" x14ac:dyDescent="0.3">
      <c r="A118" s="12"/>
      <c r="B118" s="12"/>
      <c r="C118" s="5">
        <v>160230</v>
      </c>
      <c r="D118" s="6" t="s">
        <v>130</v>
      </c>
      <c r="E118" s="7">
        <f>E119+E120+E121</f>
        <v>1683917</v>
      </c>
    </row>
    <row r="119" spans="1:5" ht="31.1" x14ac:dyDescent="0.3">
      <c r="A119" s="12"/>
      <c r="B119" s="12"/>
      <c r="C119" s="5">
        <v>160231</v>
      </c>
      <c r="D119" s="6" t="s">
        <v>131</v>
      </c>
      <c r="E119" s="7">
        <v>49766</v>
      </c>
    </row>
    <row r="120" spans="1:5" ht="62.25" x14ac:dyDescent="0.3">
      <c r="A120" s="12"/>
      <c r="B120" s="12"/>
      <c r="C120" s="5">
        <v>160232</v>
      </c>
      <c r="D120" s="6" t="s">
        <v>132</v>
      </c>
      <c r="E120" s="7">
        <f>1635633-11087</f>
        <v>1624546</v>
      </c>
    </row>
    <row r="121" spans="1:5" ht="62.25" x14ac:dyDescent="0.3">
      <c r="A121" s="12"/>
      <c r="B121" s="12"/>
      <c r="C121" s="5">
        <v>160234</v>
      </c>
      <c r="D121" s="6" t="s">
        <v>133</v>
      </c>
      <c r="E121" s="7">
        <v>9605</v>
      </c>
    </row>
    <row r="122" spans="1:5" ht="15.55" x14ac:dyDescent="0.3">
      <c r="A122" s="12"/>
      <c r="B122" s="12"/>
      <c r="C122" s="5">
        <v>160240</v>
      </c>
      <c r="D122" s="6" t="s">
        <v>134</v>
      </c>
      <c r="E122" s="7">
        <f>E123+E124+E125+E126+E127</f>
        <v>33054888</v>
      </c>
    </row>
    <row r="123" spans="1:5" ht="15.55" x14ac:dyDescent="0.3">
      <c r="A123" s="12"/>
      <c r="B123" s="12"/>
      <c r="C123" s="5">
        <v>160241</v>
      </c>
      <c r="D123" s="6" t="s">
        <v>135</v>
      </c>
      <c r="E123" s="7">
        <f>488978-1601+10000</f>
        <v>497377</v>
      </c>
    </row>
    <row r="124" spans="1:5" ht="31.1" x14ac:dyDescent="0.3">
      <c r="A124" s="12"/>
      <c r="B124" s="12"/>
      <c r="C124" s="5">
        <v>160243</v>
      </c>
      <c r="D124" s="6" t="s">
        <v>136</v>
      </c>
      <c r="E124" s="7">
        <f>3188250-12341-10000</f>
        <v>3165909</v>
      </c>
    </row>
    <row r="125" spans="1:5" ht="31.1" x14ac:dyDescent="0.3">
      <c r="A125" s="12"/>
      <c r="B125" s="12"/>
      <c r="C125" s="5">
        <v>160244</v>
      </c>
      <c r="D125" s="6" t="s">
        <v>137</v>
      </c>
      <c r="E125" s="7">
        <f>15072778-109552-200000</f>
        <v>14763226</v>
      </c>
    </row>
    <row r="126" spans="1:5" ht="31.1" x14ac:dyDescent="0.3">
      <c r="A126" s="12"/>
      <c r="B126" s="12"/>
      <c r="C126" s="5">
        <v>160245</v>
      </c>
      <c r="D126" s="6" t="s">
        <v>246</v>
      </c>
      <c r="E126" s="7">
        <f>11888051-1601-150000-32000-300000</f>
        <v>11404450</v>
      </c>
    </row>
    <row r="127" spans="1:5" ht="15.55" x14ac:dyDescent="0.3">
      <c r="A127" s="12"/>
      <c r="B127" s="12"/>
      <c r="C127" s="5">
        <v>160246</v>
      </c>
      <c r="D127" s="6" t="s">
        <v>138</v>
      </c>
      <c r="E127" s="7">
        <f>3043527-1601+150000+32000</f>
        <v>3223926</v>
      </c>
    </row>
    <row r="128" spans="1:5" ht="31.1" x14ac:dyDescent="0.3">
      <c r="A128" s="10"/>
      <c r="B128" s="10"/>
      <c r="C128" s="5">
        <v>160300</v>
      </c>
      <c r="D128" s="6" t="s">
        <v>139</v>
      </c>
      <c r="E128" s="7">
        <f>E129+E135+E141+E142+E151</f>
        <v>103476365</v>
      </c>
    </row>
    <row r="129" spans="1:5" ht="46.65" x14ac:dyDescent="0.3">
      <c r="A129" s="8"/>
      <c r="B129" s="8"/>
      <c r="C129" s="5" t="s">
        <v>140</v>
      </c>
      <c r="D129" s="6" t="s">
        <v>141</v>
      </c>
      <c r="E129" s="7">
        <f>E130+E131+E132+E133+E134</f>
        <v>5990133</v>
      </c>
    </row>
    <row r="130" spans="1:5" ht="46.65" x14ac:dyDescent="0.3">
      <c r="A130" s="8"/>
      <c r="B130" s="8"/>
      <c r="C130" s="5">
        <v>160312</v>
      </c>
      <c r="D130" s="6" t="s">
        <v>142</v>
      </c>
      <c r="E130" s="7">
        <f>180218-2281</f>
        <v>177937</v>
      </c>
    </row>
    <row r="131" spans="1:5" ht="31.1" x14ac:dyDescent="0.3">
      <c r="A131" s="8"/>
      <c r="B131" s="8"/>
      <c r="C131" s="5">
        <v>160314</v>
      </c>
      <c r="D131" s="6" t="s">
        <v>143</v>
      </c>
      <c r="E131" s="7">
        <f>512445-8236</f>
        <v>504209</v>
      </c>
    </row>
    <row r="132" spans="1:5" ht="142.69999999999999" customHeight="1" x14ac:dyDescent="0.3">
      <c r="A132" s="8"/>
      <c r="B132" s="8"/>
      <c r="C132" s="5" t="s">
        <v>144</v>
      </c>
      <c r="D132" s="6" t="s">
        <v>145</v>
      </c>
      <c r="E132" s="7">
        <f>5151280-24690</f>
        <v>5126590</v>
      </c>
    </row>
    <row r="133" spans="1:5" ht="176.25" customHeight="1" x14ac:dyDescent="0.3">
      <c r="A133" s="8"/>
      <c r="B133" s="8"/>
      <c r="C133" s="5" t="s">
        <v>146</v>
      </c>
      <c r="D133" s="6" t="s">
        <v>147</v>
      </c>
      <c r="E133" s="7">
        <f>174890-3098</f>
        <v>171792</v>
      </c>
    </row>
    <row r="134" spans="1:5" ht="96.05" customHeight="1" x14ac:dyDescent="0.3">
      <c r="A134" s="8"/>
      <c r="B134" s="8"/>
      <c r="C134" s="5" t="s">
        <v>148</v>
      </c>
      <c r="D134" s="6" t="s">
        <v>149</v>
      </c>
      <c r="E134" s="7">
        <v>9605</v>
      </c>
    </row>
    <row r="135" spans="1:5" ht="15.55" x14ac:dyDescent="0.3">
      <c r="A135" s="8"/>
      <c r="B135" s="8"/>
      <c r="C135" s="5">
        <v>160320</v>
      </c>
      <c r="D135" s="6" t="s">
        <v>150</v>
      </c>
      <c r="E135" s="7">
        <f>E136+E137+E138+E139+E140</f>
        <v>2373930</v>
      </c>
    </row>
    <row r="136" spans="1:5" ht="62.25" x14ac:dyDescent="0.3">
      <c r="A136" s="8"/>
      <c r="B136" s="8"/>
      <c r="C136" s="5">
        <v>160321</v>
      </c>
      <c r="D136" s="6" t="s">
        <v>151</v>
      </c>
      <c r="E136" s="7">
        <f>331366-2401</f>
        <v>328965</v>
      </c>
    </row>
    <row r="137" spans="1:5" ht="46.65" x14ac:dyDescent="0.3">
      <c r="A137" s="8"/>
      <c r="B137" s="8"/>
      <c r="C137" s="5">
        <v>160322</v>
      </c>
      <c r="D137" s="6" t="s">
        <v>152</v>
      </c>
      <c r="E137" s="7">
        <f>954206-2401-10000</f>
        <v>941805</v>
      </c>
    </row>
    <row r="138" spans="1:5" ht="49.55" customHeight="1" x14ac:dyDescent="0.3">
      <c r="A138" s="8"/>
      <c r="B138" s="8"/>
      <c r="C138" s="5">
        <v>160323</v>
      </c>
      <c r="D138" s="6" t="s">
        <v>153</v>
      </c>
      <c r="E138" s="7">
        <f>1043535-7204+10000</f>
        <v>1046331</v>
      </c>
    </row>
    <row r="139" spans="1:5" ht="65.25" customHeight="1" x14ac:dyDescent="0.3">
      <c r="A139" s="8"/>
      <c r="B139" s="8"/>
      <c r="C139" s="5">
        <v>160324</v>
      </c>
      <c r="D139" s="6" t="s">
        <v>154</v>
      </c>
      <c r="E139" s="7">
        <f>9605-800</f>
        <v>8805</v>
      </c>
    </row>
    <row r="140" spans="1:5" ht="63.8" customHeight="1" x14ac:dyDescent="0.3">
      <c r="A140" s="8"/>
      <c r="B140" s="8"/>
      <c r="C140" s="5">
        <v>160325</v>
      </c>
      <c r="D140" s="6" t="s">
        <v>155</v>
      </c>
      <c r="E140" s="7">
        <v>48024</v>
      </c>
    </row>
    <row r="141" spans="1:5" ht="31.1" x14ac:dyDescent="0.3">
      <c r="A141" s="8"/>
      <c r="B141" s="8"/>
      <c r="C141" s="5">
        <v>160330</v>
      </c>
      <c r="D141" s="6" t="s">
        <v>156</v>
      </c>
      <c r="E141" s="7">
        <v>46103</v>
      </c>
    </row>
    <row r="142" spans="1:5" ht="15.55" x14ac:dyDescent="0.3">
      <c r="A142" s="10"/>
      <c r="B142" s="10"/>
      <c r="C142" s="5">
        <v>160340</v>
      </c>
      <c r="D142" s="6" t="s">
        <v>157</v>
      </c>
      <c r="E142" s="7">
        <f>E143+E144+E145+E146+E147+E148+E149+E150</f>
        <v>59674132</v>
      </c>
    </row>
    <row r="143" spans="1:5" ht="31.1" x14ac:dyDescent="0.3">
      <c r="A143" s="8"/>
      <c r="B143" s="8"/>
      <c r="C143" s="5">
        <v>160341</v>
      </c>
      <c r="D143" s="6" t="s">
        <v>158</v>
      </c>
      <c r="E143" s="7">
        <f>2967460-10525</f>
        <v>2956935</v>
      </c>
    </row>
    <row r="144" spans="1:5" ht="17.3" customHeight="1" x14ac:dyDescent="0.3">
      <c r="A144" s="8"/>
      <c r="B144" s="8"/>
      <c r="C144" s="5" t="s">
        <v>159</v>
      </c>
      <c r="D144" s="6" t="s">
        <v>160</v>
      </c>
      <c r="E144" s="7">
        <f>37939064-738764</f>
        <v>37200300</v>
      </c>
    </row>
    <row r="145" spans="1:5" ht="27.8" customHeight="1" x14ac:dyDescent="0.3">
      <c r="A145" s="8"/>
      <c r="B145" s="8"/>
      <c r="C145" s="5">
        <v>160343</v>
      </c>
      <c r="D145" s="6" t="s">
        <v>161</v>
      </c>
      <c r="E145" s="7">
        <f>105567-1393-4000</f>
        <v>100174</v>
      </c>
    </row>
    <row r="146" spans="1:5" ht="15.55" x14ac:dyDescent="0.3">
      <c r="A146" s="8"/>
      <c r="B146" s="8"/>
      <c r="C146" s="5">
        <v>160344</v>
      </c>
      <c r="D146" s="6" t="s">
        <v>162</v>
      </c>
      <c r="E146" s="7">
        <f>13350175-160088-6000</f>
        <v>13184087</v>
      </c>
    </row>
    <row r="147" spans="1:5" ht="31.1" x14ac:dyDescent="0.3">
      <c r="A147" s="8"/>
      <c r="B147" s="8"/>
      <c r="C147" s="5">
        <v>160345</v>
      </c>
      <c r="D147" s="6" t="s">
        <v>163</v>
      </c>
      <c r="E147" s="7">
        <f>64074-464+6000+4000</f>
        <v>73610</v>
      </c>
    </row>
    <row r="148" spans="1:5" ht="46.65" x14ac:dyDescent="0.3">
      <c r="A148" s="8"/>
      <c r="B148" s="8"/>
      <c r="C148" s="5">
        <v>160346</v>
      </c>
      <c r="D148" s="6" t="s">
        <v>164</v>
      </c>
      <c r="E148" s="7">
        <v>2145741</v>
      </c>
    </row>
    <row r="149" spans="1:5" ht="33.700000000000003" customHeight="1" x14ac:dyDescent="0.3">
      <c r="A149" s="8"/>
      <c r="B149" s="8"/>
      <c r="C149" s="5">
        <v>160347</v>
      </c>
      <c r="D149" s="6" t="s">
        <v>165</v>
      </c>
      <c r="E149" s="7">
        <f>223792-240</f>
        <v>223552</v>
      </c>
    </row>
    <row r="150" spans="1:5" ht="17.3" customHeight="1" x14ac:dyDescent="0.3">
      <c r="A150" s="8"/>
      <c r="B150" s="8"/>
      <c r="C150" s="5" t="s">
        <v>166</v>
      </c>
      <c r="D150" s="6" t="s">
        <v>243</v>
      </c>
      <c r="E150" s="7">
        <f>3790081-348</f>
        <v>3789733</v>
      </c>
    </row>
    <row r="151" spans="1:5" ht="15.55" x14ac:dyDescent="0.3">
      <c r="A151" s="10"/>
      <c r="B151" s="10"/>
      <c r="C151" s="5">
        <v>160360</v>
      </c>
      <c r="D151" s="6" t="s">
        <v>167</v>
      </c>
      <c r="E151" s="7">
        <f>E152+E153+E154+E155+E156+E157+E158+E159+E160+E161+E162+E163+E164+E165+E166+E167+E168</f>
        <v>35392067</v>
      </c>
    </row>
    <row r="152" spans="1:5" ht="31.1" x14ac:dyDescent="0.3">
      <c r="A152" s="8"/>
      <c r="B152" s="8"/>
      <c r="C152" s="5">
        <v>160361</v>
      </c>
      <c r="D152" s="6" t="s">
        <v>168</v>
      </c>
      <c r="E152" s="7">
        <f>13930-580+6964-10000</f>
        <v>10314</v>
      </c>
    </row>
    <row r="153" spans="1:5" ht="31.1" x14ac:dyDescent="0.3">
      <c r="A153" s="8"/>
      <c r="B153" s="8"/>
      <c r="C153" s="5">
        <v>160362</v>
      </c>
      <c r="D153" s="6" t="s">
        <v>169</v>
      </c>
      <c r="E153" s="7">
        <f>29048125-56183+6965+26468+29493</f>
        <v>29054868</v>
      </c>
    </row>
    <row r="154" spans="1:5" ht="62.25" x14ac:dyDescent="0.3">
      <c r="A154" s="8"/>
      <c r="B154" s="8"/>
      <c r="C154" s="5">
        <v>160363</v>
      </c>
      <c r="D154" s="6" t="s">
        <v>170</v>
      </c>
      <c r="E154" s="7">
        <f>3412723-3482</f>
        <v>3409241</v>
      </c>
    </row>
    <row r="155" spans="1:5" ht="46.65" x14ac:dyDescent="0.3">
      <c r="A155" s="8"/>
      <c r="B155" s="8"/>
      <c r="C155" s="5">
        <v>160364</v>
      </c>
      <c r="D155" s="6" t="s">
        <v>171</v>
      </c>
      <c r="E155" s="7">
        <f>118401-2902</f>
        <v>115499</v>
      </c>
    </row>
    <row r="156" spans="1:5" ht="31.55" customHeight="1" x14ac:dyDescent="0.3">
      <c r="A156" s="8"/>
      <c r="B156" s="8"/>
      <c r="C156" s="5">
        <v>160365</v>
      </c>
      <c r="D156" s="6" t="s">
        <v>172</v>
      </c>
      <c r="E156" s="7">
        <v>0</v>
      </c>
    </row>
    <row r="157" spans="1:5" ht="46.65" x14ac:dyDescent="0.3">
      <c r="A157" s="8"/>
      <c r="B157" s="8"/>
      <c r="C157" s="5">
        <v>160366</v>
      </c>
      <c r="D157" s="6" t="s">
        <v>247</v>
      </c>
      <c r="E157" s="7">
        <v>8358</v>
      </c>
    </row>
    <row r="158" spans="1:5" ht="46.65" x14ac:dyDescent="0.3">
      <c r="A158" s="8"/>
      <c r="B158" s="8"/>
      <c r="C158" s="5">
        <v>160367</v>
      </c>
      <c r="D158" s="6" t="s">
        <v>248</v>
      </c>
      <c r="E158" s="7">
        <f>286402-5851-26468</f>
        <v>254083</v>
      </c>
    </row>
    <row r="159" spans="1:5" ht="62.25" x14ac:dyDescent="0.3">
      <c r="A159" s="8"/>
      <c r="B159" s="8"/>
      <c r="C159" s="5">
        <v>160368</v>
      </c>
      <c r="D159" s="6" t="s">
        <v>173</v>
      </c>
      <c r="E159" s="7">
        <f>90267-2229</f>
        <v>88038</v>
      </c>
    </row>
    <row r="160" spans="1:5" ht="62.25" x14ac:dyDescent="0.3">
      <c r="A160" s="8"/>
      <c r="B160" s="8"/>
      <c r="C160" s="5">
        <v>160369</v>
      </c>
      <c r="D160" s="6" t="s">
        <v>174</v>
      </c>
      <c r="E160" s="7">
        <f>83579-696</f>
        <v>82883</v>
      </c>
    </row>
    <row r="161" spans="1:5" ht="46.65" x14ac:dyDescent="0.3">
      <c r="A161" s="8"/>
      <c r="B161" s="8"/>
      <c r="C161" s="5">
        <v>160370</v>
      </c>
      <c r="D161" s="6" t="s">
        <v>175</v>
      </c>
      <c r="E161" s="7">
        <f>1042596-10215-29493-14200-6500</f>
        <v>982188</v>
      </c>
    </row>
    <row r="162" spans="1:5" ht="62.25" x14ac:dyDescent="0.3">
      <c r="A162" s="8"/>
      <c r="B162" s="8"/>
      <c r="C162" s="5">
        <v>160371</v>
      </c>
      <c r="D162" s="6" t="s">
        <v>176</v>
      </c>
      <c r="E162" s="7">
        <v>11143</v>
      </c>
    </row>
    <row r="163" spans="1:5" ht="31.1" x14ac:dyDescent="0.3">
      <c r="A163" s="8"/>
      <c r="B163" s="8"/>
      <c r="C163" s="5">
        <v>160372</v>
      </c>
      <c r="D163" s="6" t="s">
        <v>249</v>
      </c>
      <c r="E163" s="7">
        <f>167148-3342-15000</f>
        <v>148806</v>
      </c>
    </row>
    <row r="164" spans="1:5" ht="46.65" x14ac:dyDescent="0.3">
      <c r="A164" s="8"/>
      <c r="B164" s="8"/>
      <c r="C164" s="5">
        <v>160373</v>
      </c>
      <c r="D164" s="6" t="s">
        <v>177</v>
      </c>
      <c r="E164" s="7">
        <f>80788-929+14200+13000</f>
        <v>107059</v>
      </c>
    </row>
    <row r="165" spans="1:5" ht="47.95" customHeight="1" x14ac:dyDescent="0.3">
      <c r="A165" s="8"/>
      <c r="B165" s="8"/>
      <c r="C165" s="5">
        <v>160374</v>
      </c>
      <c r="D165" s="6" t="s">
        <v>178</v>
      </c>
      <c r="E165" s="7">
        <f>11143+6500</f>
        <v>17643</v>
      </c>
    </row>
    <row r="166" spans="1:5" ht="46.65" x14ac:dyDescent="0.3">
      <c r="A166" s="8"/>
      <c r="B166" s="8"/>
      <c r="C166" s="5">
        <v>160375</v>
      </c>
      <c r="D166" s="6" t="s">
        <v>179</v>
      </c>
      <c r="E166" s="7">
        <f>976028-2910-13000</f>
        <v>960118</v>
      </c>
    </row>
    <row r="167" spans="1:5" ht="46.65" x14ac:dyDescent="0.3">
      <c r="A167" s="8"/>
      <c r="B167" s="8"/>
      <c r="C167" s="5">
        <v>160378</v>
      </c>
      <c r="D167" s="6" t="s">
        <v>180</v>
      </c>
      <c r="E167" s="7">
        <v>127896</v>
      </c>
    </row>
    <row r="168" spans="1:5" ht="47.25" customHeight="1" x14ac:dyDescent="0.3">
      <c r="A168" s="8"/>
      <c r="B168" s="8"/>
      <c r="C168" s="5" t="s">
        <v>181</v>
      </c>
      <c r="D168" s="6" t="s">
        <v>182</v>
      </c>
      <c r="E168" s="7">
        <f>20894-6964</f>
        <v>13930</v>
      </c>
    </row>
    <row r="169" spans="1:5" ht="78.8" customHeight="1" x14ac:dyDescent="0.3">
      <c r="A169" s="10"/>
      <c r="B169" s="10"/>
      <c r="C169" s="5">
        <v>160400</v>
      </c>
      <c r="D169" s="6" t="s">
        <v>183</v>
      </c>
      <c r="E169" s="7">
        <f>E170+E189</f>
        <v>33490755</v>
      </c>
    </row>
    <row r="170" spans="1:5" ht="31.1" x14ac:dyDescent="0.3">
      <c r="A170" s="10"/>
      <c r="B170" s="10"/>
      <c r="C170" s="5">
        <v>160410</v>
      </c>
      <c r="D170" s="6" t="s">
        <v>184</v>
      </c>
      <c r="E170" s="7">
        <f>SUM(E171:E188)</f>
        <v>32331763</v>
      </c>
    </row>
    <row r="171" spans="1:5" ht="31.1" x14ac:dyDescent="0.3">
      <c r="A171" s="8"/>
      <c r="B171" s="8"/>
      <c r="C171" s="5">
        <v>160415</v>
      </c>
      <c r="D171" s="6" t="s">
        <v>185</v>
      </c>
      <c r="E171" s="7">
        <f>466320-870</f>
        <v>465450</v>
      </c>
    </row>
    <row r="172" spans="1:5" ht="46.65" x14ac:dyDescent="0.3">
      <c r="A172" s="8"/>
      <c r="B172" s="8"/>
      <c r="C172" s="5">
        <v>160420</v>
      </c>
      <c r="D172" s="6" t="s">
        <v>186</v>
      </c>
      <c r="E172" s="7">
        <f>634610-3480</f>
        <v>631130</v>
      </c>
    </row>
    <row r="173" spans="1:5" ht="31.1" x14ac:dyDescent="0.3">
      <c r="A173" s="8"/>
      <c r="B173" s="8"/>
      <c r="C173" s="5">
        <v>160421</v>
      </c>
      <c r="D173" s="6" t="s">
        <v>187</v>
      </c>
      <c r="E173" s="7">
        <f>83520-1160</f>
        <v>82360</v>
      </c>
    </row>
    <row r="174" spans="1:5" ht="31.1" x14ac:dyDescent="0.3">
      <c r="A174" s="8"/>
      <c r="B174" s="8"/>
      <c r="C174" s="5">
        <v>160422</v>
      </c>
      <c r="D174" s="6" t="s">
        <v>188</v>
      </c>
      <c r="E174" s="7">
        <f>1600800-10440-80000</f>
        <v>1510360</v>
      </c>
    </row>
    <row r="175" spans="1:5" ht="31.1" x14ac:dyDescent="0.3">
      <c r="A175" s="8"/>
      <c r="B175" s="8"/>
      <c r="C175" s="5">
        <v>160423</v>
      </c>
      <c r="D175" s="6" t="s">
        <v>189</v>
      </c>
      <c r="E175" s="7">
        <f>3248000-8120</f>
        <v>3239880</v>
      </c>
    </row>
    <row r="176" spans="1:5" ht="31.1" x14ac:dyDescent="0.3">
      <c r="A176" s="8"/>
      <c r="B176" s="8"/>
      <c r="C176" s="5">
        <v>160424</v>
      </c>
      <c r="D176" s="6" t="s">
        <v>190</v>
      </c>
      <c r="E176" s="7">
        <v>119480</v>
      </c>
    </row>
    <row r="177" spans="1:5" ht="31.1" x14ac:dyDescent="0.3">
      <c r="A177" s="8"/>
      <c r="B177" s="8"/>
      <c r="C177" s="5">
        <v>160425</v>
      </c>
      <c r="D177" s="6" t="s">
        <v>191</v>
      </c>
      <c r="E177" s="7">
        <f>2364570-16820</f>
        <v>2347750</v>
      </c>
    </row>
    <row r="178" spans="1:5" ht="46.65" x14ac:dyDescent="0.3">
      <c r="A178" s="8"/>
      <c r="B178" s="8"/>
      <c r="C178" s="5">
        <v>160426</v>
      </c>
      <c r="D178" s="6" t="s">
        <v>192</v>
      </c>
      <c r="E178" s="7">
        <f>21906120-28420+605000</f>
        <v>22482700</v>
      </c>
    </row>
    <row r="179" spans="1:5" ht="31.1" x14ac:dyDescent="0.3">
      <c r="A179" s="8"/>
      <c r="B179" s="8"/>
      <c r="C179" s="5">
        <v>160427</v>
      </c>
      <c r="D179" s="6" t="s">
        <v>193</v>
      </c>
      <c r="E179" s="7">
        <f>48720+14000</f>
        <v>62720</v>
      </c>
    </row>
    <row r="180" spans="1:5" ht="31.1" x14ac:dyDescent="0.3">
      <c r="A180" s="8"/>
      <c r="B180" s="8"/>
      <c r="C180" s="5">
        <v>160428</v>
      </c>
      <c r="D180" s="6" t="s">
        <v>194</v>
      </c>
      <c r="E180" s="7">
        <f>800400-8120-9860-16000</f>
        <v>766420</v>
      </c>
    </row>
    <row r="181" spans="1:5" ht="31.1" x14ac:dyDescent="0.3">
      <c r="A181" s="8"/>
      <c r="B181" s="8"/>
      <c r="C181" s="5">
        <v>160429</v>
      </c>
      <c r="D181" s="6" t="s">
        <v>195</v>
      </c>
      <c r="E181" s="7">
        <f>173028+9860+2000</f>
        <v>184888</v>
      </c>
    </row>
    <row r="182" spans="1:5" ht="31.1" x14ac:dyDescent="0.3">
      <c r="A182" s="8"/>
      <c r="B182" s="8"/>
      <c r="C182" s="5">
        <v>160430</v>
      </c>
      <c r="D182" s="6" t="s">
        <v>196</v>
      </c>
      <c r="E182" s="7">
        <f>41760-580</f>
        <v>41180</v>
      </c>
    </row>
    <row r="183" spans="1:5" ht="31.1" x14ac:dyDescent="0.3">
      <c r="A183" s="8"/>
      <c r="B183" s="8"/>
      <c r="C183" s="5">
        <v>160431</v>
      </c>
      <c r="D183" s="6" t="s">
        <v>197</v>
      </c>
      <c r="E183" s="7">
        <f>160080-2900</f>
        <v>157180</v>
      </c>
    </row>
    <row r="184" spans="1:5" ht="31.1" x14ac:dyDescent="0.3">
      <c r="A184" s="8"/>
      <c r="B184" s="8"/>
      <c r="C184" s="5">
        <v>160432</v>
      </c>
      <c r="D184" s="6" t="s">
        <v>198</v>
      </c>
      <c r="E184" s="7">
        <v>20880</v>
      </c>
    </row>
    <row r="185" spans="1:5" ht="31.1" x14ac:dyDescent="0.3">
      <c r="A185" s="8"/>
      <c r="B185" s="8"/>
      <c r="C185" s="5">
        <v>160440</v>
      </c>
      <c r="D185" s="6" t="s">
        <v>199</v>
      </c>
      <c r="E185" s="7">
        <v>99180</v>
      </c>
    </row>
    <row r="186" spans="1:5" ht="31.1" x14ac:dyDescent="0.3">
      <c r="A186" s="8"/>
      <c r="B186" s="8"/>
      <c r="C186" s="5">
        <v>160442</v>
      </c>
      <c r="D186" s="6" t="s">
        <v>200</v>
      </c>
      <c r="E186" s="7">
        <f>62640-435</f>
        <v>62205</v>
      </c>
    </row>
    <row r="187" spans="1:5" ht="46.65" x14ac:dyDescent="0.3">
      <c r="A187" s="8"/>
      <c r="B187" s="8"/>
      <c r="C187" s="5">
        <v>160444</v>
      </c>
      <c r="D187" s="6" t="s">
        <v>250</v>
      </c>
      <c r="E187" s="7">
        <f>52896-232</f>
        <v>52664</v>
      </c>
    </row>
    <row r="188" spans="1:5" ht="31.1" x14ac:dyDescent="0.3">
      <c r="A188" s="8"/>
      <c r="B188" s="8"/>
      <c r="C188" s="5">
        <v>160445</v>
      </c>
      <c r="D188" s="6" t="s">
        <v>251</v>
      </c>
      <c r="E188" s="7">
        <f>5568-232</f>
        <v>5336</v>
      </c>
    </row>
    <row r="189" spans="1:5" ht="46.65" x14ac:dyDescent="0.3">
      <c r="A189" s="10"/>
      <c r="B189" s="10"/>
      <c r="C189" s="5">
        <v>160450</v>
      </c>
      <c r="D189" s="6" t="s">
        <v>201</v>
      </c>
      <c r="E189" s="7">
        <f>E190+E191+E192+E193</f>
        <v>1158992</v>
      </c>
    </row>
    <row r="190" spans="1:5" ht="31.1" x14ac:dyDescent="0.3">
      <c r="A190" s="8"/>
      <c r="B190" s="8"/>
      <c r="C190" s="5">
        <v>160451</v>
      </c>
      <c r="D190" s="6" t="s">
        <v>202</v>
      </c>
      <c r="E190" s="7">
        <v>50703</v>
      </c>
    </row>
    <row r="191" spans="1:5" ht="31.1" x14ac:dyDescent="0.3">
      <c r="A191" s="8"/>
      <c r="B191" s="8"/>
      <c r="C191" s="5">
        <v>160452</v>
      </c>
      <c r="D191" s="6" t="s">
        <v>203</v>
      </c>
      <c r="E191" s="7">
        <f>124807+4600</f>
        <v>129407</v>
      </c>
    </row>
    <row r="192" spans="1:5" ht="46.65" x14ac:dyDescent="0.3">
      <c r="A192" s="8"/>
      <c r="B192" s="8"/>
      <c r="C192" s="5">
        <v>160453</v>
      </c>
      <c r="D192" s="6" t="s">
        <v>204</v>
      </c>
      <c r="E192" s="7">
        <v>31202</v>
      </c>
    </row>
    <row r="193" spans="1:5" ht="33.700000000000003" customHeight="1" x14ac:dyDescent="0.3">
      <c r="A193" s="8"/>
      <c r="B193" s="8"/>
      <c r="C193" s="5">
        <v>160454</v>
      </c>
      <c r="D193" s="6" t="s">
        <v>205</v>
      </c>
      <c r="E193" s="7">
        <f>955530-3250-4600</f>
        <v>947680</v>
      </c>
    </row>
    <row r="194" spans="1:5" ht="15.55" x14ac:dyDescent="0.3">
      <c r="A194" s="10"/>
      <c r="B194" s="10"/>
      <c r="C194" s="5">
        <v>160500</v>
      </c>
      <c r="D194" s="6" t="s">
        <v>206</v>
      </c>
      <c r="E194" s="7">
        <f>E195+E196</f>
        <v>19027774</v>
      </c>
    </row>
    <row r="195" spans="1:5" ht="31.1" x14ac:dyDescent="0.3">
      <c r="A195" s="8"/>
      <c r="B195" s="8"/>
      <c r="C195" s="5">
        <v>160510</v>
      </c>
      <c r="D195" s="6" t="s">
        <v>207</v>
      </c>
      <c r="E195" s="7">
        <v>18527700</v>
      </c>
    </row>
    <row r="196" spans="1:5" ht="31.1" x14ac:dyDescent="0.3">
      <c r="A196" s="8"/>
      <c r="B196" s="8"/>
      <c r="C196" s="5">
        <v>160530</v>
      </c>
      <c r="D196" s="6" t="s">
        <v>208</v>
      </c>
      <c r="E196" s="7">
        <f>E197+E198</f>
        <v>500074</v>
      </c>
    </row>
    <row r="197" spans="1:5" ht="31.1" x14ac:dyDescent="0.3">
      <c r="A197" s="8"/>
      <c r="B197" s="8"/>
      <c r="C197" s="5">
        <v>160531</v>
      </c>
      <c r="D197" s="6" t="s">
        <v>209</v>
      </c>
      <c r="E197" s="7">
        <v>292494</v>
      </c>
    </row>
    <row r="198" spans="1:5" ht="15.55" x14ac:dyDescent="0.3">
      <c r="A198" s="8"/>
      <c r="B198" s="8"/>
      <c r="C198" s="5">
        <v>160532</v>
      </c>
      <c r="D198" s="6" t="s">
        <v>210</v>
      </c>
      <c r="E198" s="7">
        <v>207580</v>
      </c>
    </row>
    <row r="199" spans="1:5" ht="15.55" x14ac:dyDescent="0.3">
      <c r="A199" s="10"/>
      <c r="B199" s="10"/>
      <c r="C199" s="5">
        <v>160600</v>
      </c>
      <c r="D199" s="6" t="s">
        <v>211</v>
      </c>
      <c r="E199" s="7">
        <f>E200+E201</f>
        <v>44902672</v>
      </c>
    </row>
    <row r="200" spans="1:5" ht="15.55" x14ac:dyDescent="0.3">
      <c r="A200" s="8"/>
      <c r="B200" s="8"/>
      <c r="C200" s="5" t="s">
        <v>212</v>
      </c>
      <c r="D200" s="6" t="s">
        <v>213</v>
      </c>
      <c r="E200" s="7">
        <f>44710010-94338</f>
        <v>44615672</v>
      </c>
    </row>
    <row r="201" spans="1:5" ht="31.1" x14ac:dyDescent="0.3">
      <c r="A201" s="8"/>
      <c r="B201" s="8"/>
      <c r="C201" s="5" t="s">
        <v>214</v>
      </c>
      <c r="D201" s="6" t="s">
        <v>215</v>
      </c>
      <c r="E201" s="7">
        <v>287000</v>
      </c>
    </row>
    <row r="202" spans="1:5" ht="46.65" x14ac:dyDescent="0.3">
      <c r="A202" s="10"/>
      <c r="B202" s="10"/>
      <c r="C202" s="5">
        <v>160700</v>
      </c>
      <c r="D202" s="6" t="s">
        <v>216</v>
      </c>
      <c r="E202" s="7">
        <f>E203+E204</f>
        <v>81572</v>
      </c>
    </row>
    <row r="203" spans="1:5" ht="46.65" x14ac:dyDescent="0.3">
      <c r="A203" s="8"/>
      <c r="B203" s="8"/>
      <c r="C203" s="5">
        <v>160710</v>
      </c>
      <c r="D203" s="6" t="s">
        <v>217</v>
      </c>
      <c r="E203" s="7">
        <v>77400</v>
      </c>
    </row>
    <row r="204" spans="1:5" ht="31.1" x14ac:dyDescent="0.3">
      <c r="A204" s="8"/>
      <c r="B204" s="8"/>
      <c r="C204" s="5">
        <v>160730</v>
      </c>
      <c r="D204" s="6" t="s">
        <v>218</v>
      </c>
      <c r="E204" s="7">
        <v>4172</v>
      </c>
    </row>
    <row r="205" spans="1:5" ht="15.55" x14ac:dyDescent="0.3">
      <c r="A205" s="10"/>
      <c r="B205" s="10"/>
      <c r="C205" s="5">
        <v>160800</v>
      </c>
      <c r="D205" s="6" t="s">
        <v>219</v>
      </c>
      <c r="E205" s="7">
        <f>E206+E207</f>
        <v>1303099</v>
      </c>
    </row>
    <row r="206" spans="1:5" ht="15.55" x14ac:dyDescent="0.3">
      <c r="A206" s="13"/>
      <c r="B206" s="13"/>
      <c r="C206" s="5">
        <v>160810</v>
      </c>
      <c r="D206" s="6" t="s">
        <v>220</v>
      </c>
      <c r="E206" s="7">
        <v>1196741</v>
      </c>
    </row>
    <row r="207" spans="1:5" ht="46.65" x14ac:dyDescent="0.3">
      <c r="A207" s="8"/>
      <c r="B207" s="8"/>
      <c r="C207" s="5">
        <v>160830</v>
      </c>
      <c r="D207" s="6" t="s">
        <v>221</v>
      </c>
      <c r="E207" s="7">
        <v>106358</v>
      </c>
    </row>
    <row r="208" spans="1:5" ht="15.55" x14ac:dyDescent="0.3">
      <c r="A208" s="8"/>
      <c r="B208" s="8"/>
      <c r="C208" s="5" t="s">
        <v>222</v>
      </c>
      <c r="D208" s="14" t="s">
        <v>223</v>
      </c>
      <c r="E208" s="7">
        <f>E209+E210+E212+E211</f>
        <v>208926572</v>
      </c>
    </row>
    <row r="209" spans="1:5" ht="31.1" x14ac:dyDescent="0.3">
      <c r="A209" s="8"/>
      <c r="B209" s="8"/>
      <c r="C209" s="5" t="s">
        <v>224</v>
      </c>
      <c r="D209" s="14" t="s">
        <v>225</v>
      </c>
      <c r="E209" s="7">
        <f>42644257+125838000+9697892+4103652-1665000</f>
        <v>180618801</v>
      </c>
    </row>
    <row r="210" spans="1:5" ht="31.1" x14ac:dyDescent="0.3">
      <c r="A210" s="8"/>
      <c r="B210" s="8"/>
      <c r="C210" s="5" t="s">
        <v>226</v>
      </c>
      <c r="D210" s="14" t="s">
        <v>252</v>
      </c>
      <c r="E210" s="7">
        <v>100000</v>
      </c>
    </row>
    <row r="211" spans="1:5" ht="15.55" x14ac:dyDescent="0.3">
      <c r="A211" s="8"/>
      <c r="B211" s="8"/>
      <c r="C211" s="5" t="s">
        <v>227</v>
      </c>
      <c r="D211" s="15" t="s">
        <v>228</v>
      </c>
      <c r="E211" s="7">
        <v>27778599</v>
      </c>
    </row>
    <row r="212" spans="1:5" ht="15.55" x14ac:dyDescent="0.3">
      <c r="A212" s="8"/>
      <c r="B212" s="8"/>
      <c r="C212" s="5" t="s">
        <v>229</v>
      </c>
      <c r="D212" s="14" t="s">
        <v>230</v>
      </c>
      <c r="E212" s="7">
        <f>230771+198401</f>
        <v>429172</v>
      </c>
    </row>
    <row r="213" spans="1:5" ht="15.55" x14ac:dyDescent="0.3">
      <c r="A213" s="8"/>
      <c r="B213" s="8"/>
      <c r="C213" s="5" t="s">
        <v>231</v>
      </c>
      <c r="D213" s="6" t="s">
        <v>232</v>
      </c>
      <c r="E213" s="7">
        <f>E214+E217</f>
        <v>612521</v>
      </c>
    </row>
    <row r="214" spans="1:5" ht="15.55" x14ac:dyDescent="0.3">
      <c r="A214" s="8"/>
      <c r="B214" s="8"/>
      <c r="C214" s="5" t="s">
        <v>233</v>
      </c>
      <c r="D214" s="6" t="s">
        <v>234</v>
      </c>
      <c r="E214" s="7">
        <f>E215</f>
        <v>312521</v>
      </c>
    </row>
    <row r="215" spans="1:5" ht="31.1" x14ac:dyDescent="0.3">
      <c r="A215" s="8"/>
      <c r="B215" s="8"/>
      <c r="C215" s="5">
        <v>240100</v>
      </c>
      <c r="D215" s="6" t="s">
        <v>235</v>
      </c>
      <c r="E215" s="7">
        <f>E216</f>
        <v>312521</v>
      </c>
    </row>
    <row r="216" spans="1:5" ht="31.1" x14ac:dyDescent="0.3">
      <c r="A216" s="8"/>
      <c r="B216" s="8"/>
      <c r="C216" s="5">
        <v>240120</v>
      </c>
      <c r="D216" s="6" t="s">
        <v>236</v>
      </c>
      <c r="E216" s="7">
        <f>412521-100000</f>
        <v>312521</v>
      </c>
    </row>
    <row r="217" spans="1:5" ht="15.55" x14ac:dyDescent="0.3">
      <c r="A217" s="8"/>
      <c r="B217" s="8"/>
      <c r="C217" s="5" t="s">
        <v>237</v>
      </c>
      <c r="D217" s="6" t="s">
        <v>238</v>
      </c>
      <c r="E217" s="7">
        <f>E218</f>
        <v>300000</v>
      </c>
    </row>
    <row r="218" spans="1:5" ht="15.55" x14ac:dyDescent="0.3">
      <c r="A218" s="8"/>
      <c r="B218" s="8"/>
      <c r="C218" s="5" t="s">
        <v>239</v>
      </c>
      <c r="D218" s="6" t="s">
        <v>240</v>
      </c>
      <c r="E218" s="7">
        <f>400000-100000</f>
        <v>300000</v>
      </c>
    </row>
    <row r="219" spans="1:5" ht="19.45" customHeight="1" x14ac:dyDescent="0.3">
      <c r="A219" s="10"/>
      <c r="B219" s="10"/>
      <c r="C219" s="17" t="s">
        <v>241</v>
      </c>
      <c r="D219" s="18" t="s">
        <v>242</v>
      </c>
      <c r="E219" s="16">
        <f>E10+E43+E59+E96</f>
        <v>2644158193</v>
      </c>
    </row>
  </sheetData>
  <mergeCells count="10">
    <mergeCell ref="B2:E2"/>
    <mergeCell ref="B1:E1"/>
    <mergeCell ref="B3:E3"/>
    <mergeCell ref="B4:E4"/>
    <mergeCell ref="B5:E5"/>
    <mergeCell ref="A6:E6"/>
    <mergeCell ref="A8:B8"/>
    <mergeCell ref="C8:C9"/>
    <mergeCell ref="D8:D9"/>
    <mergeCell ref="E8:E9"/>
  </mergeCells>
  <pageMargins left="0.78740157480314965" right="0.39370078740157483" top="0.39370078740157483" bottom="0.78740157480314965" header="0" footer="0"/>
  <pageSetup paperSize="9" scale="75" firstPageNumber="6" orientation="portrait" useFirstPageNumber="1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№2</vt:lpstr>
      <vt:lpstr>'Приложение №2'!Заголовки_для_печати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2026-07-03T07:15:24Z</dcterms:modified>
</cp:coreProperties>
</file>